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9095" windowHeight="13560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P76" i="2" l="1"/>
  <c r="Q76" i="2" s="1"/>
  <c r="P75" i="2"/>
  <c r="Q75" i="2" s="1"/>
  <c r="P74" i="2"/>
  <c r="Q74" i="2" s="1"/>
  <c r="P73" i="2"/>
  <c r="Q73" i="2" s="1"/>
  <c r="P72" i="2"/>
  <c r="Q72" i="2" s="1"/>
  <c r="P70" i="2"/>
  <c r="L70" i="2"/>
  <c r="Q63" i="2"/>
  <c r="P63" i="2"/>
  <c r="P62" i="2"/>
  <c r="Q62" i="2" s="1"/>
  <c r="P61" i="2"/>
  <c r="Q61" i="2" s="1"/>
  <c r="P60" i="2"/>
  <c r="P59" i="2"/>
  <c r="Q59" i="2" s="1"/>
  <c r="P57" i="2"/>
  <c r="P64" i="2" s="1"/>
  <c r="Q64" i="2" s="1"/>
  <c r="L57" i="2"/>
  <c r="P50" i="2"/>
  <c r="Q50" i="2" s="1"/>
  <c r="P49" i="2"/>
  <c r="Q49" i="2" s="1"/>
  <c r="P48" i="2"/>
  <c r="Q48" i="2" s="1"/>
  <c r="P47" i="2"/>
  <c r="Q47" i="2" s="1"/>
  <c r="P46" i="2"/>
  <c r="Q46" i="2" s="1"/>
  <c r="P44" i="2"/>
  <c r="L44" i="2"/>
  <c r="Q37" i="2"/>
  <c r="P37" i="2"/>
  <c r="P36" i="2"/>
  <c r="Q36" i="2" s="1"/>
  <c r="Q35" i="2"/>
  <c r="P35" i="2"/>
  <c r="P34" i="2"/>
  <c r="Q34" i="2" s="1"/>
  <c r="Q33" i="2"/>
  <c r="P33" i="2"/>
  <c r="P31" i="2"/>
  <c r="Q31" i="2" s="1"/>
  <c r="Q32" i="2" s="1"/>
  <c r="L31" i="2"/>
  <c r="P24" i="2"/>
  <c r="Q24" i="2" s="1"/>
  <c r="P23" i="2"/>
  <c r="Q23" i="2" s="1"/>
  <c r="P22" i="2"/>
  <c r="P21" i="2"/>
  <c r="Q21" i="2" s="1"/>
  <c r="P20" i="2"/>
  <c r="Q20" i="2" s="1"/>
  <c r="P18" i="2"/>
  <c r="Q18" i="2" s="1"/>
  <c r="Q19" i="2" s="1"/>
  <c r="L18" i="2"/>
  <c r="E24" i="2"/>
  <c r="F24" i="2" s="1"/>
  <c r="E23" i="2"/>
  <c r="F23" i="2" s="1"/>
  <c r="E22" i="2"/>
  <c r="F22" i="2" s="1"/>
  <c r="E21" i="2"/>
  <c r="F21" i="2" s="1"/>
  <c r="E20" i="2"/>
  <c r="F20" i="2" s="1"/>
  <c r="E18" i="2"/>
  <c r="A18" i="2"/>
  <c r="A31" i="2"/>
  <c r="E31" i="2"/>
  <c r="F31" i="2" s="1"/>
  <c r="F32" i="2" s="1"/>
  <c r="E32" i="2"/>
  <c r="E33" i="2"/>
  <c r="F33" i="2"/>
  <c r="E34" i="2"/>
  <c r="F34" i="2"/>
  <c r="E35" i="2"/>
  <c r="F35" i="2" s="1"/>
  <c r="E36" i="2"/>
  <c r="F36" i="2" s="1"/>
  <c r="E37" i="2"/>
  <c r="F37" i="2"/>
  <c r="E38" i="2"/>
  <c r="F38" i="2" s="1"/>
  <c r="E39" i="2"/>
  <c r="F39" i="2"/>
  <c r="E41" i="2"/>
  <c r="F41" i="2" s="1"/>
  <c r="A70" i="2"/>
  <c r="A57" i="2"/>
  <c r="A44" i="2"/>
  <c r="A5" i="2"/>
  <c r="E76" i="2"/>
  <c r="F76" i="2" s="1"/>
  <c r="E75" i="2"/>
  <c r="F75" i="2" s="1"/>
  <c r="E74" i="2"/>
  <c r="F74" i="2" s="1"/>
  <c r="E73" i="2"/>
  <c r="F73" i="2" s="1"/>
  <c r="E72" i="2"/>
  <c r="F72" i="2" s="1"/>
  <c r="E70" i="2"/>
  <c r="F70" i="2" s="1"/>
  <c r="F71" i="2" s="1"/>
  <c r="E63" i="2"/>
  <c r="F63" i="2" s="1"/>
  <c r="E62" i="2"/>
  <c r="F62" i="2" s="1"/>
  <c r="E61" i="2"/>
  <c r="F61" i="2" s="1"/>
  <c r="E60" i="2"/>
  <c r="F60" i="2" s="1"/>
  <c r="E59" i="2"/>
  <c r="F59" i="2" s="1"/>
  <c r="E57" i="2"/>
  <c r="E58" i="2" s="1"/>
  <c r="E50" i="2"/>
  <c r="F50" i="2" s="1"/>
  <c r="E49" i="2"/>
  <c r="F49" i="2" s="1"/>
  <c r="E48" i="2"/>
  <c r="F48" i="2" s="1"/>
  <c r="E47" i="2"/>
  <c r="F47" i="2" s="1"/>
  <c r="E46" i="2"/>
  <c r="F46" i="2" s="1"/>
  <c r="E44" i="2"/>
  <c r="F44" i="2" s="1"/>
  <c r="F45" i="2" s="1"/>
  <c r="E11" i="2"/>
  <c r="F11" i="2" s="1"/>
  <c r="E10" i="2"/>
  <c r="F10" i="2" s="1"/>
  <c r="E9" i="2"/>
  <c r="F9" i="2" s="1"/>
  <c r="E8" i="2"/>
  <c r="F8" i="2" s="1"/>
  <c r="E7" i="2"/>
  <c r="F7" i="2" s="1"/>
  <c r="E5" i="2"/>
  <c r="E6" i="2" s="1"/>
  <c r="E12" i="2" l="1"/>
  <c r="F12" i="2" s="1"/>
  <c r="F57" i="2"/>
  <c r="F58" i="2" s="1"/>
  <c r="P53" i="2"/>
  <c r="Q53" i="2" s="1"/>
  <c r="P52" i="2"/>
  <c r="Q52" i="2" s="1"/>
  <c r="P58" i="2"/>
  <c r="P65" i="2"/>
  <c r="Q65" i="2" s="1"/>
  <c r="E65" i="2"/>
  <c r="F65" i="2" s="1"/>
  <c r="F5" i="2"/>
  <c r="F6" i="2" s="1"/>
  <c r="P45" i="2"/>
  <c r="Q60" i="2"/>
  <c r="E64" i="2"/>
  <c r="F64" i="2" s="1"/>
  <c r="P38" i="2"/>
  <c r="Q38" i="2" s="1"/>
  <c r="P51" i="2"/>
  <c r="Q51" i="2" s="1"/>
  <c r="Q57" i="2"/>
  <c r="Q58" i="2" s="1"/>
  <c r="P66" i="2"/>
  <c r="Q66" i="2" s="1"/>
  <c r="P67" i="2"/>
  <c r="Q67" i="2" s="1"/>
  <c r="P19" i="2"/>
  <c r="P25" i="2"/>
  <c r="Q25" i="2" s="1"/>
  <c r="P41" i="2"/>
  <c r="Q41" i="2" s="1"/>
  <c r="P78" i="2"/>
  <c r="Q78" i="2" s="1"/>
  <c r="Q44" i="2"/>
  <c r="Q45" i="2" s="1"/>
  <c r="P26" i="2"/>
  <c r="Q26" i="2" s="1"/>
  <c r="P71" i="2"/>
  <c r="P77" i="2"/>
  <c r="Q77" i="2" s="1"/>
  <c r="P54" i="2"/>
  <c r="Q54" i="2" s="1"/>
  <c r="Q22" i="2"/>
  <c r="P39" i="2"/>
  <c r="Q39" i="2" s="1"/>
  <c r="Q70" i="2"/>
  <c r="Q71" i="2" s="1"/>
  <c r="P32" i="2"/>
  <c r="E26" i="2"/>
  <c r="F26" i="2" s="1"/>
  <c r="E19" i="2"/>
  <c r="E25" i="2"/>
  <c r="F25" i="2" s="1"/>
  <c r="F18" i="2"/>
  <c r="F19" i="2" s="1"/>
  <c r="E40" i="2"/>
  <c r="F40" i="2" s="1"/>
  <c r="E13" i="2"/>
  <c r="E14" i="2"/>
  <c r="F14" i="2" s="1"/>
  <c r="E66" i="2"/>
  <c r="F66" i="2" s="1"/>
  <c r="E78" i="2"/>
  <c r="F78" i="2" s="1"/>
  <c r="E71" i="2"/>
  <c r="E77" i="2"/>
  <c r="F77" i="2" s="1"/>
  <c r="E67" i="2"/>
  <c r="F67" i="2" s="1"/>
  <c r="E53" i="2"/>
  <c r="F53" i="2" s="1"/>
  <c r="E52" i="2"/>
  <c r="F52" i="2" s="1"/>
  <c r="E45" i="2"/>
  <c r="E51" i="2"/>
  <c r="F51" i="2" s="1"/>
  <c r="E54" i="2"/>
  <c r="F54" i="2" s="1"/>
  <c r="P80" i="2" l="1"/>
  <c r="Q80" i="2" s="1"/>
  <c r="P40" i="2"/>
  <c r="Q40" i="2" s="1"/>
  <c r="P27" i="2"/>
  <c r="Q27" i="2" s="1"/>
  <c r="P79" i="2"/>
  <c r="Q79" i="2" s="1"/>
  <c r="P28" i="2"/>
  <c r="Q28" i="2" s="1"/>
  <c r="E28" i="2"/>
  <c r="F28" i="2" s="1"/>
  <c r="E27" i="2"/>
  <c r="F27" i="2" s="1"/>
  <c r="F13" i="2"/>
  <c r="E15" i="2"/>
  <c r="F15" i="2" s="1"/>
  <c r="E80" i="2"/>
  <c r="F80" i="2" s="1"/>
  <c r="E79" i="2"/>
  <c r="F79" i="2" s="1"/>
</calcChain>
</file>

<file path=xl/sharedStrings.xml><?xml version="1.0" encoding="utf-8"?>
<sst xmlns="http://schemas.openxmlformats.org/spreadsheetml/2006/main" count="441" uniqueCount="187">
  <si>
    <t>Hexbeam Design paramters</t>
  </si>
  <si>
    <t>Band</t>
  </si>
  <si>
    <t>Hex R</t>
  </si>
  <si>
    <t>L Director</t>
  </si>
  <si>
    <t>L Reflector</t>
  </si>
  <si>
    <t>L Tip Front</t>
  </si>
  <si>
    <t>L Spacer F</t>
  </si>
  <si>
    <t>L Tip Rear</t>
  </si>
  <si>
    <t>W front</t>
  </si>
  <si>
    <t>W rear</t>
  </si>
  <si>
    <t>20m</t>
  </si>
  <si>
    <t>17m</t>
  </si>
  <si>
    <t>15m</t>
  </si>
  <si>
    <t>12m</t>
  </si>
  <si>
    <t>10m</t>
  </si>
  <si>
    <t>50 Ohm line 100 ohm interconnects fed at 15m wire -- base design</t>
  </si>
  <si>
    <t>Z pos.</t>
  </si>
  <si>
    <t>Note:</t>
  </si>
  <si>
    <t>Feed point  12" below wire</t>
  </si>
  <si>
    <t>150.8"</t>
  </si>
  <si>
    <t>413.5"</t>
  </si>
  <si>
    <t>418.7"</t>
  </si>
  <si>
    <t>39.0"</t>
  </si>
  <si>
    <t>35.0"</t>
  </si>
  <si>
    <t>29.1"</t>
  </si>
  <si>
    <t>24.7"</t>
  </si>
  <si>
    <t>51.9"</t>
  </si>
  <si>
    <t>0"</t>
  </si>
  <si>
    <t>L Spacer R</t>
  </si>
  <si>
    <t>Spreader Position</t>
  </si>
  <si>
    <t>116.5"</t>
  </si>
  <si>
    <t>138.3"</t>
  </si>
  <si>
    <t>181.1"</t>
  </si>
  <si>
    <t>96.6"</t>
  </si>
  <si>
    <t>88.1"</t>
  </si>
  <si>
    <t>117.6"</t>
  </si>
  <si>
    <t>327.1"</t>
  </si>
  <si>
    <t>328.2"</t>
  </si>
  <si>
    <t>34.3"</t>
  </si>
  <si>
    <t>18.4"</t>
  </si>
  <si>
    <t>21.3"</t>
  </si>
  <si>
    <t>23.1"</t>
  </si>
  <si>
    <t>21.5"</t>
  </si>
  <si>
    <t>16.0"</t>
  </si>
  <si>
    <t>39.1"</t>
  </si>
  <si>
    <t>27.5"</t>
  </si>
  <si>
    <t>100.8"</t>
  </si>
  <si>
    <t>89.6"</t>
  </si>
  <si>
    <t>77.7"</t>
  </si>
  <si>
    <t>22.7"</t>
  </si>
  <si>
    <t>19.9"</t>
  </si>
  <si>
    <t>26.6"</t>
  </si>
  <si>
    <t>14.2"</t>
  </si>
  <si>
    <t>17.2"</t>
  </si>
  <si>
    <t>36.0"</t>
  </si>
  <si>
    <t>275.6"</t>
  </si>
  <si>
    <t>276.9"</t>
  </si>
  <si>
    <t>41.7"</t>
  </si>
  <si>
    <t>75 Ohm line 51.5m electrical length, 100 ohm interconnects fed at 15m wire</t>
  </si>
  <si>
    <t>53.9"</t>
  </si>
  <si>
    <t>65.0"</t>
  </si>
  <si>
    <t>23.7"</t>
  </si>
  <si>
    <t>15.9"</t>
  </si>
  <si>
    <t>25.1"</t>
  </si>
  <si>
    <t>9.6"</t>
  </si>
  <si>
    <t>14.1"</t>
  </si>
  <si>
    <t>30.3"</t>
  </si>
  <si>
    <t>258.3"</t>
  </si>
  <si>
    <t>236.9"</t>
  </si>
  <si>
    <t>211.6"</t>
  </si>
  <si>
    <t>210.2"</t>
  </si>
  <si>
    <t>18.9"</t>
  </si>
  <si>
    <t>15.8"</t>
  </si>
  <si>
    <t>20.3"</t>
  </si>
  <si>
    <t>10.9"</t>
  </si>
  <si>
    <t>13.1"</t>
  </si>
  <si>
    <t>28.6"</t>
  </si>
  <si>
    <t>150.8 "</t>
  </si>
  <si>
    <t>117.3"</t>
  </si>
  <si>
    <t>23.2"</t>
  </si>
  <si>
    <t>34.5"</t>
  </si>
  <si>
    <t>18.2"</t>
  </si>
  <si>
    <t>38.6"</t>
  </si>
  <si>
    <t>15.95"</t>
  </si>
  <si>
    <t>326.9"</t>
  </si>
  <si>
    <t>327.4"</t>
  </si>
  <si>
    <t>35.1"</t>
  </si>
  <si>
    <t>29.0"</t>
  </si>
  <si>
    <t>21.1"</t>
  </si>
  <si>
    <t>24.6"</t>
  </si>
  <si>
    <t>51.2"</t>
  </si>
  <si>
    <t>413.3"</t>
  </si>
  <si>
    <t>420.2"</t>
  </si>
  <si>
    <t>89.8"</t>
  </si>
  <si>
    <t>77.9"</t>
  </si>
  <si>
    <t>Reoptimized 75 Ohm line 49.45m electrical length, 100 ohm interconnects fed at 15m wire</t>
  </si>
  <si>
    <t>414.0"</t>
  </si>
  <si>
    <t>421.0"</t>
  </si>
  <si>
    <t>38.9"</t>
  </si>
  <si>
    <t>25.2"</t>
  </si>
  <si>
    <t>34.4"</t>
  </si>
  <si>
    <t>26.7"</t>
  </si>
  <si>
    <t>48.4"</t>
  </si>
  <si>
    <t>327.0"</t>
  </si>
  <si>
    <t>332.7"</t>
  </si>
  <si>
    <t>31.0"</t>
  </si>
  <si>
    <t>22.0"</t>
  </si>
  <si>
    <t>24.9"</t>
  </si>
  <si>
    <t>17.6"</t>
  </si>
  <si>
    <t>18.0"</t>
  </si>
  <si>
    <t>35.2"</t>
  </si>
  <si>
    <t>Reparameterized Model results</t>
  </si>
  <si>
    <t>50 Ohm match</t>
  </si>
  <si>
    <t>75 Ohm cable 49.45 m electrical long</t>
  </si>
  <si>
    <t>Meters</t>
  </si>
  <si>
    <t>Inches</t>
  </si>
  <si>
    <t>Param</t>
  </si>
  <si>
    <t>Value</t>
  </si>
  <si>
    <t>WL20</t>
  </si>
  <si>
    <t>FD20</t>
  </si>
  <si>
    <t>FR20</t>
  </si>
  <si>
    <t>FF20</t>
  </si>
  <si>
    <t>FT20</t>
  </si>
  <si>
    <t>Hex</t>
  </si>
  <si>
    <t>FDIR20</t>
  </si>
  <si>
    <t>FDRV20</t>
  </si>
  <si>
    <t>FREF20</t>
  </si>
  <si>
    <t>Director</t>
  </si>
  <si>
    <t>Refelctor</t>
  </si>
  <si>
    <t>Front tip</t>
  </si>
  <si>
    <t>Rear tip</t>
  </si>
  <si>
    <t>Front W radius</t>
  </si>
  <si>
    <t>Rear W radius</t>
  </si>
  <si>
    <t>Hex diameter</t>
  </si>
  <si>
    <t>Driver LOA</t>
  </si>
  <si>
    <t>17 Meter</t>
  </si>
  <si>
    <t>WL17</t>
  </si>
  <si>
    <t>FD17</t>
  </si>
  <si>
    <t>FDIR17</t>
  </si>
  <si>
    <t>FDRV17</t>
  </si>
  <si>
    <t>FREF17</t>
  </si>
  <si>
    <t>FF17</t>
  </si>
  <si>
    <t>FR17</t>
  </si>
  <si>
    <t>FT17</t>
  </si>
  <si>
    <t>15 Meter</t>
  </si>
  <si>
    <t>WL15</t>
  </si>
  <si>
    <t>FD15</t>
  </si>
  <si>
    <t>FDIR15</t>
  </si>
  <si>
    <t>FDRV15</t>
  </si>
  <si>
    <t>FREF15</t>
  </si>
  <si>
    <t>FF15</t>
  </si>
  <si>
    <t>FR15</t>
  </si>
  <si>
    <t>FT15</t>
  </si>
  <si>
    <t>Hex radius</t>
  </si>
  <si>
    <t>12 Meter</t>
  </si>
  <si>
    <t>WL12</t>
  </si>
  <si>
    <t>FD12</t>
  </si>
  <si>
    <t>FDIR12</t>
  </si>
  <si>
    <t>FDRV12</t>
  </si>
  <si>
    <t>FREF12</t>
  </si>
  <si>
    <t>FF12</t>
  </si>
  <si>
    <t>FR12</t>
  </si>
  <si>
    <t>FT12</t>
  </si>
  <si>
    <t>Front Spacer</t>
  </si>
  <si>
    <t>Rear Spacer</t>
  </si>
  <si>
    <t>10 Meter</t>
  </si>
  <si>
    <t>WL10</t>
  </si>
  <si>
    <t>FD10</t>
  </si>
  <si>
    <t>FDIR10</t>
  </si>
  <si>
    <t>FDRV10</t>
  </si>
  <si>
    <t>FREF10</t>
  </si>
  <si>
    <t>FF10</t>
  </si>
  <si>
    <t>FR10</t>
  </si>
  <si>
    <t>FT10</t>
  </si>
  <si>
    <t>MHz</t>
  </si>
  <si>
    <t>Standard</t>
  </si>
  <si>
    <t>Diameter</t>
  </si>
  <si>
    <t>Minimial</t>
  </si>
  <si>
    <t>Description</t>
  </si>
  <si>
    <t>y</t>
  </si>
  <si>
    <t>Max Gain</t>
  </si>
  <si>
    <t>15 deg. gain</t>
  </si>
  <si>
    <t>at ang.</t>
  </si>
  <si>
    <t>GR_3ELE_Full_75willusethis.NEC</t>
  </si>
  <si>
    <t>Height</t>
  </si>
  <si>
    <t>Hex NOW</t>
  </si>
  <si>
    <t>GR_3ELE_50cloneO4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</si>
</sst>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0.000"/>
    <numFmt numFmtId="166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0" fillId="0" borderId="0" xfId="0" applyNumberFormat="1"/>
    <xf numFmtId="166" fontId="0" fillId="0" borderId="0" xfId="0" applyNumberFormat="1"/>
    <xf numFmtId="2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8</xdr:row>
      <xdr:rowOff>123825</xdr:rowOff>
    </xdr:from>
    <xdr:to>
      <xdr:col>12</xdr:col>
      <xdr:colOff>285751</xdr:colOff>
      <xdr:row>20</xdr:row>
      <xdr:rowOff>133059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1" y="2028825"/>
          <a:ext cx="7372350" cy="229523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495300</xdr:colOff>
      <xdr:row>0</xdr:row>
      <xdr:rowOff>19050</xdr:rowOff>
    </xdr:from>
    <xdr:to>
      <xdr:col>25</xdr:col>
      <xdr:colOff>428625</xdr:colOff>
      <xdr:row>20</xdr:row>
      <xdr:rowOff>178596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829675" y="19050"/>
          <a:ext cx="7248525" cy="43505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29</xdr:row>
      <xdr:rowOff>95250</xdr:rowOff>
    </xdr:from>
    <xdr:to>
      <xdr:col>12</xdr:col>
      <xdr:colOff>294715</xdr:colOff>
      <xdr:row>41</xdr:row>
      <xdr:rowOff>38100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6000750"/>
          <a:ext cx="7400365" cy="2228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463354</xdr:colOff>
      <xdr:row>21</xdr:row>
      <xdr:rowOff>38100</xdr:rowOff>
    </xdr:from>
    <xdr:to>
      <xdr:col>25</xdr:col>
      <xdr:colOff>200025</xdr:colOff>
      <xdr:row>43</xdr:row>
      <xdr:rowOff>118440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8797729" y="4419600"/>
          <a:ext cx="7051871" cy="4652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82</xdr:row>
      <xdr:rowOff>0</xdr:rowOff>
    </xdr:from>
    <xdr:to>
      <xdr:col>14</xdr:col>
      <xdr:colOff>276225</xdr:colOff>
      <xdr:row>112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5621000"/>
          <a:ext cx="9601200" cy="5829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14</xdr:col>
      <xdr:colOff>285750</xdr:colOff>
      <xdr:row>143</xdr:row>
      <xdr:rowOff>66675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21526500"/>
          <a:ext cx="9610725" cy="5781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18</xdr:col>
      <xdr:colOff>0</xdr:colOff>
      <xdr:row>82</xdr:row>
      <xdr:rowOff>0</xdr:rowOff>
    </xdr:from>
    <xdr:to>
      <xdr:col>33</xdr:col>
      <xdr:colOff>552450</xdr:colOff>
      <xdr:row>112</xdr:row>
      <xdr:rowOff>152400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134600" y="15621000"/>
          <a:ext cx="9696450" cy="5867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18</xdr:col>
      <xdr:colOff>0</xdr:colOff>
      <xdr:row>113</xdr:row>
      <xdr:rowOff>0</xdr:rowOff>
    </xdr:from>
    <xdr:to>
      <xdr:col>33</xdr:col>
      <xdr:colOff>514350</xdr:colOff>
      <xdr:row>143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0134600" y="21526500"/>
          <a:ext cx="9658350" cy="5886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opLeftCell="A37" workbookViewId="0">
      <selection activeCell="P47" sqref="P47"/>
    </sheetView>
  </sheetViews>
  <sheetFormatPr defaultRowHeight="15" x14ac:dyDescent="0.25"/>
  <cols>
    <col min="4" max="4" width="10.28515625" customWidth="1"/>
    <col min="5" max="5" width="12.140625" customWidth="1"/>
    <col min="6" max="6" width="8.5703125" customWidth="1"/>
    <col min="7" max="7" width="7.85546875" customWidth="1"/>
    <col min="8" max="8" width="8.28515625" customWidth="1"/>
    <col min="9" max="9" width="8" customWidth="1"/>
    <col min="10" max="10" width="7.85546875" customWidth="1"/>
    <col min="11" max="11" width="7" customWidth="1"/>
    <col min="13" max="13" width="18.42578125" customWidth="1"/>
  </cols>
  <sheetData>
    <row r="1" spans="1:13" x14ac:dyDescent="0.25">
      <c r="A1" t="s">
        <v>0</v>
      </c>
    </row>
    <row r="2" spans="1:13" s="1" customFormat="1" ht="45" x14ac:dyDescent="0.25">
      <c r="A2" s="1" t="s">
        <v>1</v>
      </c>
      <c r="B2" s="1" t="s">
        <v>29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7</v>
      </c>
      <c r="H2" s="1" t="s">
        <v>6</v>
      </c>
      <c r="I2" s="1" t="s">
        <v>28</v>
      </c>
      <c r="J2" s="1" t="s">
        <v>8</v>
      </c>
      <c r="K2" s="1" t="s">
        <v>9</v>
      </c>
      <c r="L2" s="1" t="s">
        <v>16</v>
      </c>
      <c r="M2" s="1" t="s">
        <v>17</v>
      </c>
    </row>
    <row r="3" spans="1:13" x14ac:dyDescent="0.25">
      <c r="A3" s="2" t="s">
        <v>15</v>
      </c>
    </row>
    <row r="4" spans="1:13" x14ac:dyDescent="0.25">
      <c r="A4" t="s">
        <v>10</v>
      </c>
      <c r="B4" t="s">
        <v>32</v>
      </c>
      <c r="C4" t="s">
        <v>19</v>
      </c>
      <c r="D4" t="s">
        <v>20</v>
      </c>
      <c r="E4" t="s">
        <v>21</v>
      </c>
      <c r="F4" t="s">
        <v>22</v>
      </c>
      <c r="G4" t="s">
        <v>40</v>
      </c>
      <c r="H4" t="s">
        <v>23</v>
      </c>
      <c r="I4" t="s">
        <v>24</v>
      </c>
      <c r="J4" t="s">
        <v>25</v>
      </c>
      <c r="K4" t="s">
        <v>26</v>
      </c>
      <c r="L4" t="s">
        <v>27</v>
      </c>
      <c r="M4" t="s">
        <v>18</v>
      </c>
    </row>
    <row r="5" spans="1:13" x14ac:dyDescent="0.25">
      <c r="A5" t="s">
        <v>11</v>
      </c>
      <c r="B5" t="s">
        <v>31</v>
      </c>
      <c r="C5" t="s">
        <v>35</v>
      </c>
      <c r="D5" t="s">
        <v>37</v>
      </c>
      <c r="E5" t="s">
        <v>36</v>
      </c>
      <c r="F5" t="s">
        <v>38</v>
      </c>
      <c r="G5" t="s">
        <v>39</v>
      </c>
      <c r="H5" t="s">
        <v>41</v>
      </c>
      <c r="I5" t="s">
        <v>42</v>
      </c>
      <c r="J5" t="s">
        <v>43</v>
      </c>
      <c r="K5" t="s">
        <v>44</v>
      </c>
      <c r="L5" t="s">
        <v>45</v>
      </c>
    </row>
    <row r="6" spans="1:13" x14ac:dyDescent="0.25">
      <c r="A6" t="s">
        <v>12</v>
      </c>
      <c r="B6" t="s">
        <v>30</v>
      </c>
      <c r="C6" t="s">
        <v>46</v>
      </c>
      <c r="D6" t="s">
        <v>55</v>
      </c>
      <c r="E6" t="s">
        <v>56</v>
      </c>
      <c r="F6" t="s">
        <v>51</v>
      </c>
      <c r="G6" t="s">
        <v>52</v>
      </c>
      <c r="H6" t="s">
        <v>49</v>
      </c>
      <c r="I6" t="s">
        <v>50</v>
      </c>
      <c r="J6" t="s">
        <v>53</v>
      </c>
      <c r="K6" t="s">
        <v>54</v>
      </c>
      <c r="L6" t="s">
        <v>57</v>
      </c>
    </row>
    <row r="7" spans="1:13" x14ac:dyDescent="0.25">
      <c r="A7" t="s">
        <v>13</v>
      </c>
      <c r="B7" t="s">
        <v>33</v>
      </c>
      <c r="C7" t="s">
        <v>47</v>
      </c>
      <c r="D7" t="s">
        <v>68</v>
      </c>
      <c r="E7" t="s">
        <v>67</v>
      </c>
      <c r="F7" t="s">
        <v>63</v>
      </c>
      <c r="G7" t="s">
        <v>64</v>
      </c>
      <c r="H7" t="s">
        <v>61</v>
      </c>
      <c r="I7" t="s">
        <v>62</v>
      </c>
      <c r="J7" t="s">
        <v>65</v>
      </c>
      <c r="K7" t="s">
        <v>66</v>
      </c>
      <c r="L7" t="s">
        <v>59</v>
      </c>
    </row>
    <row r="8" spans="1:13" x14ac:dyDescent="0.25">
      <c r="A8" t="s">
        <v>14</v>
      </c>
      <c r="B8" t="s">
        <v>34</v>
      </c>
      <c r="C8" t="s">
        <v>48</v>
      </c>
      <c r="D8" t="s">
        <v>70</v>
      </c>
      <c r="E8" t="s">
        <v>69</v>
      </c>
      <c r="F8" t="s">
        <v>73</v>
      </c>
      <c r="G8" t="s">
        <v>74</v>
      </c>
      <c r="H8" t="s">
        <v>71</v>
      </c>
      <c r="I8" t="s">
        <v>72</v>
      </c>
      <c r="J8" t="s">
        <v>75</v>
      </c>
      <c r="K8" t="s">
        <v>76</v>
      </c>
      <c r="L8" t="s">
        <v>60</v>
      </c>
    </row>
    <row r="23" spans="1:12" ht="45" x14ac:dyDescent="0.25">
      <c r="A23" s="1" t="s">
        <v>1</v>
      </c>
      <c r="B23" s="1" t="s">
        <v>29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7</v>
      </c>
      <c r="H23" s="1" t="s">
        <v>6</v>
      </c>
      <c r="I23" s="1" t="s">
        <v>28</v>
      </c>
      <c r="J23" s="1" t="s">
        <v>8</v>
      </c>
      <c r="K23" s="1" t="s">
        <v>9</v>
      </c>
      <c r="L23" s="1" t="s">
        <v>16</v>
      </c>
    </row>
    <row r="24" spans="1:12" x14ac:dyDescent="0.25">
      <c r="A24" s="2" t="s">
        <v>58</v>
      </c>
    </row>
    <row r="25" spans="1:12" x14ac:dyDescent="0.25">
      <c r="A25" t="s">
        <v>10</v>
      </c>
      <c r="B25" t="s">
        <v>32</v>
      </c>
      <c r="C25" t="s">
        <v>77</v>
      </c>
      <c r="D25" t="s">
        <v>91</v>
      </c>
      <c r="E25" t="s">
        <v>92</v>
      </c>
      <c r="F25" t="s">
        <v>44</v>
      </c>
      <c r="G25" t="s">
        <v>88</v>
      </c>
      <c r="H25" t="s">
        <v>86</v>
      </c>
      <c r="I25" t="s">
        <v>87</v>
      </c>
      <c r="J25" t="s">
        <v>89</v>
      </c>
      <c r="K25" t="s">
        <v>90</v>
      </c>
      <c r="L25" t="s">
        <v>27</v>
      </c>
    </row>
    <row r="26" spans="1:12" x14ac:dyDescent="0.25">
      <c r="A26" t="s">
        <v>11</v>
      </c>
      <c r="B26" t="s">
        <v>31</v>
      </c>
      <c r="C26" t="s">
        <v>78</v>
      </c>
      <c r="D26" t="s">
        <v>84</v>
      </c>
      <c r="E26" t="s">
        <v>85</v>
      </c>
      <c r="F26" t="s">
        <v>80</v>
      </c>
      <c r="G26" t="s">
        <v>81</v>
      </c>
      <c r="H26" t="s">
        <v>79</v>
      </c>
      <c r="I26" t="s">
        <v>42</v>
      </c>
      <c r="J26" t="s">
        <v>83</v>
      </c>
      <c r="K26" t="s">
        <v>82</v>
      </c>
      <c r="L26" t="s">
        <v>45</v>
      </c>
    </row>
    <row r="27" spans="1:12" x14ac:dyDescent="0.25">
      <c r="A27" t="s">
        <v>12</v>
      </c>
      <c r="B27" t="s">
        <v>30</v>
      </c>
      <c r="C27" t="s">
        <v>46</v>
      </c>
      <c r="L27" t="s">
        <v>57</v>
      </c>
    </row>
    <row r="28" spans="1:12" x14ac:dyDescent="0.25">
      <c r="A28" t="s">
        <v>13</v>
      </c>
      <c r="B28" t="s">
        <v>33</v>
      </c>
      <c r="C28" t="s">
        <v>93</v>
      </c>
      <c r="L28" t="s">
        <v>59</v>
      </c>
    </row>
    <row r="29" spans="1:12" x14ac:dyDescent="0.25">
      <c r="A29" t="s">
        <v>14</v>
      </c>
      <c r="B29" t="s">
        <v>34</v>
      </c>
      <c r="C29" t="s">
        <v>94</v>
      </c>
      <c r="L29" t="s">
        <v>60</v>
      </c>
    </row>
    <row r="45" spans="1:12" ht="45" x14ac:dyDescent="0.25">
      <c r="A45" s="1" t="s">
        <v>1</v>
      </c>
      <c r="B45" s="1" t="s">
        <v>29</v>
      </c>
      <c r="C45" s="1" t="s">
        <v>2</v>
      </c>
      <c r="D45" s="1" t="s">
        <v>3</v>
      </c>
      <c r="E45" s="1" t="s">
        <v>4</v>
      </c>
      <c r="F45" s="1" t="s">
        <v>5</v>
      </c>
      <c r="G45" s="1" t="s">
        <v>7</v>
      </c>
      <c r="H45" s="1" t="s">
        <v>6</v>
      </c>
      <c r="I45" s="1" t="s">
        <v>28</v>
      </c>
      <c r="J45" s="1" t="s">
        <v>8</v>
      </c>
      <c r="K45" s="1" t="s">
        <v>9</v>
      </c>
      <c r="L45" s="1" t="s">
        <v>16</v>
      </c>
    </row>
    <row r="46" spans="1:12" x14ac:dyDescent="0.25">
      <c r="A46" s="2" t="s">
        <v>95</v>
      </c>
    </row>
    <row r="47" spans="1:12" x14ac:dyDescent="0.25">
      <c r="A47" t="s">
        <v>10</v>
      </c>
      <c r="B47" t="s">
        <v>32</v>
      </c>
      <c r="C47" t="s">
        <v>77</v>
      </c>
      <c r="D47" t="s">
        <v>96</v>
      </c>
      <c r="E47" t="s">
        <v>97</v>
      </c>
      <c r="F47" t="s">
        <v>98</v>
      </c>
      <c r="G47" t="s">
        <v>99</v>
      </c>
      <c r="H47" t="s">
        <v>100</v>
      </c>
      <c r="I47" t="s">
        <v>101</v>
      </c>
      <c r="J47" t="s">
        <v>99</v>
      </c>
      <c r="K47" t="s">
        <v>102</v>
      </c>
      <c r="L47" t="s">
        <v>27</v>
      </c>
    </row>
    <row r="48" spans="1:12" x14ac:dyDescent="0.25">
      <c r="A48" t="s">
        <v>11</v>
      </c>
      <c r="B48" t="s">
        <v>31</v>
      </c>
      <c r="C48" t="s">
        <v>78</v>
      </c>
      <c r="D48" t="s">
        <v>103</v>
      </c>
      <c r="E48" t="s">
        <v>104</v>
      </c>
      <c r="F48" t="s">
        <v>105</v>
      </c>
      <c r="G48" t="s">
        <v>106</v>
      </c>
      <c r="H48" t="s">
        <v>107</v>
      </c>
      <c r="I48" t="s">
        <v>108</v>
      </c>
      <c r="J48" t="s">
        <v>109</v>
      </c>
      <c r="K48" t="s">
        <v>110</v>
      </c>
      <c r="L48" t="s">
        <v>45</v>
      </c>
    </row>
    <row r="49" spans="1:12" x14ac:dyDescent="0.25">
      <c r="A49" t="s">
        <v>12</v>
      </c>
      <c r="B49" t="s">
        <v>30</v>
      </c>
      <c r="C49" t="s">
        <v>46</v>
      </c>
      <c r="L49" t="s">
        <v>57</v>
      </c>
    </row>
    <row r="50" spans="1:12" x14ac:dyDescent="0.25">
      <c r="A50" t="s">
        <v>13</v>
      </c>
      <c r="B50" t="s">
        <v>33</v>
      </c>
      <c r="C50" t="s">
        <v>93</v>
      </c>
      <c r="L50" t="s">
        <v>59</v>
      </c>
    </row>
    <row r="51" spans="1:12" x14ac:dyDescent="0.25">
      <c r="A51" t="s">
        <v>14</v>
      </c>
      <c r="B51" t="s">
        <v>34</v>
      </c>
      <c r="C51" t="s">
        <v>94</v>
      </c>
      <c r="L51" t="s">
        <v>60</v>
      </c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0"/>
  <sheetViews>
    <sheetView tabSelected="1" workbookViewId="0">
      <selection activeCell="I25" sqref="I25"/>
    </sheetView>
  </sheetViews>
  <sheetFormatPr defaultRowHeight="15" x14ac:dyDescent="0.25"/>
  <cols>
    <col min="1" max="1" width="12.5703125" bestFit="1" customWidth="1"/>
    <col min="3" max="3" width="10" customWidth="1"/>
    <col min="4" max="4" width="15" customWidth="1"/>
    <col min="6" max="6" width="9.5703125" bestFit="1" customWidth="1"/>
    <col min="7" max="7" width="9.5703125" customWidth="1"/>
    <col min="8" max="8" width="9.5703125" style="7" customWidth="1"/>
    <col min="9" max="9" width="9.5703125" customWidth="1"/>
    <col min="15" max="15" width="13" customWidth="1"/>
  </cols>
  <sheetData>
    <row r="1" spans="1:17" x14ac:dyDescent="0.25">
      <c r="A1" t="s">
        <v>111</v>
      </c>
    </row>
    <row r="2" spans="1:17" x14ac:dyDescent="0.25">
      <c r="A2" s="2"/>
      <c r="B2" s="2" t="s">
        <v>113</v>
      </c>
      <c r="C2" s="2"/>
      <c r="D2" s="2"/>
      <c r="E2" s="2"/>
      <c r="F2" s="2"/>
      <c r="H2" s="7" t="s">
        <v>183</v>
      </c>
    </row>
    <row r="3" spans="1:17" x14ac:dyDescent="0.25">
      <c r="A3" t="s">
        <v>1</v>
      </c>
      <c r="B3" t="s">
        <v>116</v>
      </c>
      <c r="C3" t="s">
        <v>117</v>
      </c>
      <c r="D3" t="s">
        <v>178</v>
      </c>
      <c r="E3" t="s">
        <v>114</v>
      </c>
      <c r="F3" t="s">
        <v>115</v>
      </c>
      <c r="G3" t="s">
        <v>184</v>
      </c>
      <c r="H3" s="7" t="s">
        <v>180</v>
      </c>
      <c r="I3" t="s">
        <v>182</v>
      </c>
      <c r="J3" t="s">
        <v>181</v>
      </c>
    </row>
    <row r="4" spans="1:17" x14ac:dyDescent="0.25">
      <c r="B4" t="s">
        <v>118</v>
      </c>
      <c r="C4">
        <v>21.277000000000001</v>
      </c>
    </row>
    <row r="5" spans="1:17" x14ac:dyDescent="0.25">
      <c r="A5" s="5">
        <f>300/C4</f>
        <v>14.099732105090002</v>
      </c>
      <c r="B5" t="s">
        <v>119</v>
      </c>
      <c r="C5">
        <v>0.36</v>
      </c>
      <c r="D5" t="s">
        <v>133</v>
      </c>
      <c r="E5" s="3">
        <f>C4*C5</f>
        <v>7.6597200000000001</v>
      </c>
      <c r="F5" s="4">
        <f>E5*12/0.3048</f>
        <v>301.56377952755906</v>
      </c>
      <c r="G5" s="4">
        <v>11</v>
      </c>
      <c r="H5" s="7">
        <v>11.32</v>
      </c>
      <c r="I5" s="4">
        <v>26</v>
      </c>
      <c r="J5" s="7">
        <v>9.6</v>
      </c>
    </row>
    <row r="6" spans="1:17" x14ac:dyDescent="0.25">
      <c r="A6" t="s">
        <v>174</v>
      </c>
      <c r="D6" t="s">
        <v>153</v>
      </c>
      <c r="E6" s="3">
        <f>E5/2</f>
        <v>3.82986</v>
      </c>
      <c r="F6" s="4">
        <f>F5/2</f>
        <v>150.78188976377953</v>
      </c>
      <c r="G6" s="4">
        <v>15</v>
      </c>
      <c r="H6" s="7">
        <v>11.67</v>
      </c>
      <c r="I6" s="4">
        <v>20</v>
      </c>
      <c r="J6" s="7">
        <v>11.2</v>
      </c>
      <c r="K6" s="4"/>
    </row>
    <row r="7" spans="1:17" x14ac:dyDescent="0.25">
      <c r="B7" t="s">
        <v>124</v>
      </c>
      <c r="C7" s="3">
        <v>0.49099999999999999</v>
      </c>
      <c r="D7" t="s">
        <v>127</v>
      </c>
      <c r="E7" s="3">
        <f>C4*C7</f>
        <v>10.447007000000001</v>
      </c>
      <c r="F7" s="4">
        <f>E7*12/0.3048</f>
        <v>411.2994881889764</v>
      </c>
      <c r="G7" s="4"/>
      <c r="I7" s="4"/>
      <c r="J7" s="7"/>
    </row>
    <row r="8" spans="1:17" x14ac:dyDescent="0.25">
      <c r="A8" t="s">
        <v>175</v>
      </c>
      <c r="B8" t="s">
        <v>125</v>
      </c>
      <c r="C8" s="3">
        <v>0.497</v>
      </c>
      <c r="D8" t="s">
        <v>134</v>
      </c>
      <c r="E8" s="3">
        <f>C4*C8</f>
        <v>10.574669</v>
      </c>
      <c r="F8" s="4">
        <f t="shared" ref="F8:F15" si="0">E8*12/0.3048</f>
        <v>416.32555118110236</v>
      </c>
      <c r="H8" s="4" t="s">
        <v>185</v>
      </c>
      <c r="I8" s="4"/>
      <c r="J8" s="7"/>
    </row>
    <row r="9" spans="1:17" x14ac:dyDescent="0.25">
      <c r="A9" t="s">
        <v>123</v>
      </c>
      <c r="B9" t="s">
        <v>126</v>
      </c>
      <c r="C9" s="3">
        <v>0.503</v>
      </c>
      <c r="D9" t="s">
        <v>128</v>
      </c>
      <c r="E9" s="3">
        <f>C4*C9</f>
        <v>10.702331000000001</v>
      </c>
      <c r="F9" s="4">
        <f t="shared" si="0"/>
        <v>421.35161417322837</v>
      </c>
      <c r="G9" s="4">
        <v>11</v>
      </c>
      <c r="H9" s="7">
        <v>9.43</v>
      </c>
      <c r="I9" s="4">
        <v>26</v>
      </c>
      <c r="J9" s="7">
        <v>7.53</v>
      </c>
    </row>
    <row r="10" spans="1:17" x14ac:dyDescent="0.25">
      <c r="A10" t="s">
        <v>176</v>
      </c>
      <c r="B10" t="s">
        <v>121</v>
      </c>
      <c r="C10" s="3">
        <v>2.2450000000000001E-2</v>
      </c>
      <c r="D10" t="s">
        <v>131</v>
      </c>
      <c r="E10" s="3">
        <f>C4*C10</f>
        <v>0.47766865000000003</v>
      </c>
      <c r="F10" s="4">
        <f t="shared" si="0"/>
        <v>18.805852362204725</v>
      </c>
      <c r="G10" s="4"/>
      <c r="I10" s="4"/>
      <c r="J10" s="7"/>
    </row>
    <row r="11" spans="1:17" x14ac:dyDescent="0.25">
      <c r="B11" t="s">
        <v>120</v>
      </c>
      <c r="C11" s="3">
        <v>6.8981000000000001E-2</v>
      </c>
      <c r="D11" t="s">
        <v>132</v>
      </c>
      <c r="E11" s="3">
        <f>C4*C11</f>
        <v>1.4677087370000002</v>
      </c>
      <c r="F11" s="4">
        <f t="shared" si="0"/>
        <v>57.783808543307082</v>
      </c>
      <c r="G11" s="4"/>
      <c r="H11" s="7" t="s">
        <v>186</v>
      </c>
      <c r="I11" s="4"/>
      <c r="J11" s="7"/>
    </row>
    <row r="12" spans="1:17" x14ac:dyDescent="0.25">
      <c r="B12" t="s">
        <v>122</v>
      </c>
      <c r="C12" s="3">
        <v>0.98189000000000004</v>
      </c>
      <c r="D12" t="s">
        <v>129</v>
      </c>
      <c r="E12" s="3">
        <f>(E8-E5)/2*C12</f>
        <v>1.4310796368050001</v>
      </c>
      <c r="F12" s="4">
        <f t="shared" si="0"/>
        <v>56.341717984448813</v>
      </c>
      <c r="G12" s="4">
        <v>11</v>
      </c>
      <c r="H12" s="7">
        <v>10.99</v>
      </c>
      <c r="I12" s="4">
        <v>26</v>
      </c>
      <c r="J12" s="7">
        <v>9.2100000000000009</v>
      </c>
    </row>
    <row r="13" spans="1:17" x14ac:dyDescent="0.25">
      <c r="D13" t="s">
        <v>130</v>
      </c>
      <c r="E13" s="3">
        <f>(E8-E5)/2*(1-C12)</f>
        <v>2.6394863194999941E-2</v>
      </c>
      <c r="F13" s="4">
        <f t="shared" si="0"/>
        <v>1.0391678423228323</v>
      </c>
      <c r="G13" s="4"/>
      <c r="I13" s="4"/>
      <c r="J13" s="7"/>
    </row>
    <row r="14" spans="1:17" x14ac:dyDescent="0.25">
      <c r="D14" t="s">
        <v>163</v>
      </c>
      <c r="E14" s="3">
        <f>(E5-E7+2*SQRT((E5*E5/16 +(0.433*E5 -E10)*(0.433*E5-E10))))/2 - E12</f>
        <v>0.59972159914531287</v>
      </c>
      <c r="F14" s="4">
        <f t="shared" si="0"/>
        <v>23.611086580524127</v>
      </c>
      <c r="G14" s="4"/>
      <c r="I14" s="4"/>
      <c r="J14" s="7"/>
      <c r="L14" s="2" t="s">
        <v>112</v>
      </c>
      <c r="M14" s="2"/>
      <c r="N14" s="2" t="s">
        <v>112</v>
      </c>
      <c r="O14" s="2"/>
      <c r="P14" t="s">
        <v>112</v>
      </c>
    </row>
    <row r="15" spans="1:17" x14ac:dyDescent="0.25">
      <c r="D15" t="s">
        <v>164</v>
      </c>
      <c r="E15" s="3">
        <f>(E5-E9+2*SQRT((E5*E5/16 +(0.433*E5 -E11)*(0.433*E5-E11))))/2 - E13</f>
        <v>1.1141736181293787</v>
      </c>
      <c r="F15" s="4">
        <f t="shared" si="0"/>
        <v>43.865103075959787</v>
      </c>
      <c r="G15" s="4"/>
      <c r="I15" s="4"/>
      <c r="J15" s="7"/>
      <c r="L15" t="s">
        <v>1</v>
      </c>
      <c r="M15" t="s">
        <v>116</v>
      </c>
      <c r="N15" t="s">
        <v>117</v>
      </c>
      <c r="O15" t="s">
        <v>178</v>
      </c>
      <c r="P15" t="s">
        <v>114</v>
      </c>
      <c r="Q15" t="s">
        <v>115</v>
      </c>
    </row>
    <row r="16" spans="1:17" x14ac:dyDescent="0.25">
      <c r="C16" t="s">
        <v>179</v>
      </c>
      <c r="J16" s="7"/>
    </row>
    <row r="17" spans="1:17" x14ac:dyDescent="0.25">
      <c r="B17" t="s">
        <v>118</v>
      </c>
      <c r="C17">
        <v>21.277000000000001</v>
      </c>
      <c r="J17" s="7"/>
      <c r="M17" t="s">
        <v>118</v>
      </c>
      <c r="N17">
        <v>21.277000000000001</v>
      </c>
    </row>
    <row r="18" spans="1:17" x14ac:dyDescent="0.25">
      <c r="A18" s="5">
        <f>300/C17</f>
        <v>14.099732105090002</v>
      </c>
      <c r="B18" t="s">
        <v>119</v>
      </c>
      <c r="C18">
        <v>0.34</v>
      </c>
      <c r="D18" t="s">
        <v>133</v>
      </c>
      <c r="E18" s="3">
        <f>C17*C18</f>
        <v>7.2341800000000012</v>
      </c>
      <c r="F18" s="4">
        <f>E18*12/0.3048</f>
        <v>284.81023622047246</v>
      </c>
      <c r="G18" s="4"/>
      <c r="I18" s="4"/>
      <c r="J18" s="7"/>
      <c r="L18" s="5">
        <f>300/N17</f>
        <v>14.099732105090002</v>
      </c>
      <c r="M18" t="s">
        <v>119</v>
      </c>
      <c r="N18">
        <v>0.35699999999999998</v>
      </c>
      <c r="O18" t="s">
        <v>133</v>
      </c>
      <c r="P18" s="3">
        <f>N17*N18</f>
        <v>7.5958889999999997</v>
      </c>
      <c r="Q18" s="4">
        <f>P18*12/0.3048</f>
        <v>299.05074803149603</v>
      </c>
    </row>
    <row r="19" spans="1:17" x14ac:dyDescent="0.25">
      <c r="A19" t="s">
        <v>174</v>
      </c>
      <c r="D19" t="s">
        <v>153</v>
      </c>
      <c r="E19" s="3">
        <f>E18/2</f>
        <v>3.6170900000000006</v>
      </c>
      <c r="F19" s="4">
        <f>F18/2</f>
        <v>142.40511811023623</v>
      </c>
      <c r="G19" s="4"/>
      <c r="I19" s="4"/>
      <c r="J19" s="7"/>
      <c r="L19" t="s">
        <v>174</v>
      </c>
      <c r="O19" t="s">
        <v>153</v>
      </c>
      <c r="P19" s="3">
        <f>P18/2</f>
        <v>3.7979444999999998</v>
      </c>
      <c r="Q19" s="4">
        <f>Q18/2</f>
        <v>149.52537401574801</v>
      </c>
    </row>
    <row r="20" spans="1:17" x14ac:dyDescent="0.25">
      <c r="B20" t="s">
        <v>124</v>
      </c>
      <c r="C20" s="3">
        <v>0.49299999999999999</v>
      </c>
      <c r="D20" t="s">
        <v>127</v>
      </c>
      <c r="E20" s="3">
        <f>C17*C20</f>
        <v>10.489561</v>
      </c>
      <c r="F20" s="4">
        <f>E20*12/0.3048</f>
        <v>412.97484251968501</v>
      </c>
      <c r="G20" s="4"/>
      <c r="I20" s="4"/>
      <c r="J20" s="7"/>
      <c r="M20" t="s">
        <v>124</v>
      </c>
      <c r="N20" s="3">
        <v>0.495</v>
      </c>
      <c r="O20" t="s">
        <v>127</v>
      </c>
      <c r="P20" s="3">
        <f>N17*N20</f>
        <v>10.532115000000001</v>
      </c>
      <c r="Q20" s="4">
        <f>P20*12/0.3048</f>
        <v>414.65019685039374</v>
      </c>
    </row>
    <row r="21" spans="1:17" x14ac:dyDescent="0.25">
      <c r="A21" t="s">
        <v>177</v>
      </c>
      <c r="B21" t="s">
        <v>125</v>
      </c>
      <c r="C21" s="3">
        <v>0.503</v>
      </c>
      <c r="D21" t="s">
        <v>134</v>
      </c>
      <c r="E21" s="3">
        <f>C17*C21</f>
        <v>10.702331000000001</v>
      </c>
      <c r="F21" s="4">
        <f t="shared" ref="F21:F28" si="1">E21*12/0.3048</f>
        <v>421.35161417322837</v>
      </c>
      <c r="G21" s="4"/>
      <c r="I21" s="4"/>
      <c r="J21" s="7"/>
      <c r="M21" t="s">
        <v>125</v>
      </c>
      <c r="N21" s="3">
        <v>0.505</v>
      </c>
      <c r="O21" t="s">
        <v>134</v>
      </c>
      <c r="P21" s="3">
        <f>N17*N21</f>
        <v>10.744885</v>
      </c>
      <c r="Q21" s="4">
        <f t="shared" ref="Q21:Q28" si="2">P21*12/0.3048</f>
        <v>423.02696850393704</v>
      </c>
    </row>
    <row r="22" spans="1:17" x14ac:dyDescent="0.25">
      <c r="A22" t="s">
        <v>123</v>
      </c>
      <c r="B22" t="s">
        <v>126</v>
      </c>
      <c r="C22" s="3">
        <v>0.51400000000000001</v>
      </c>
      <c r="D22" t="s">
        <v>128</v>
      </c>
      <c r="E22" s="3">
        <f>C17*C22</f>
        <v>10.936378000000001</v>
      </c>
      <c r="F22" s="4">
        <f t="shared" si="1"/>
        <v>430.56606299212598</v>
      </c>
      <c r="G22" s="4"/>
      <c r="I22" s="4"/>
      <c r="J22" s="7"/>
      <c r="M22" t="s">
        <v>126</v>
      </c>
      <c r="N22" s="3">
        <v>0.51200000000000001</v>
      </c>
      <c r="O22" t="s">
        <v>128</v>
      </c>
      <c r="P22" s="3">
        <f>N17*N22</f>
        <v>10.893824</v>
      </c>
      <c r="Q22" s="4">
        <f t="shared" si="2"/>
        <v>428.89070866141731</v>
      </c>
    </row>
    <row r="23" spans="1:17" x14ac:dyDescent="0.25">
      <c r="A23" t="s">
        <v>176</v>
      </c>
      <c r="B23" t="s">
        <v>121</v>
      </c>
      <c r="C23" s="3">
        <v>-1.4999999999999999E-2</v>
      </c>
      <c r="D23" t="s">
        <v>131</v>
      </c>
      <c r="E23" s="3">
        <f>C17*C23</f>
        <v>-0.31915500000000002</v>
      </c>
      <c r="F23" s="4">
        <f t="shared" si="1"/>
        <v>-12.56515748031496</v>
      </c>
      <c r="G23" s="4"/>
      <c r="I23" s="4"/>
      <c r="J23" s="7"/>
      <c r="M23" t="s">
        <v>121</v>
      </c>
      <c r="N23" s="3">
        <v>3.1102999999999999E-2</v>
      </c>
      <c r="O23" t="s">
        <v>131</v>
      </c>
      <c r="P23" s="3">
        <f>N17*N23</f>
        <v>0.66177853100000006</v>
      </c>
      <c r="Q23" s="4">
        <f t="shared" si="2"/>
        <v>26.054272874015751</v>
      </c>
    </row>
    <row r="24" spans="1:17" x14ac:dyDescent="0.25">
      <c r="B24" t="s">
        <v>120</v>
      </c>
      <c r="C24" s="3">
        <v>4.5236999999999999E-2</v>
      </c>
      <c r="D24" t="s">
        <v>132</v>
      </c>
      <c r="E24" s="3">
        <f>C17*C24</f>
        <v>0.96250764900000008</v>
      </c>
      <c r="F24" s="4">
        <f t="shared" si="1"/>
        <v>37.894001929133864</v>
      </c>
      <c r="G24" s="4"/>
      <c r="I24" s="4"/>
      <c r="J24" s="7"/>
      <c r="M24" t="s">
        <v>120</v>
      </c>
      <c r="N24" s="3">
        <v>3.9959000000000001E-2</v>
      </c>
      <c r="O24" t="s">
        <v>132</v>
      </c>
      <c r="P24" s="3">
        <f>N17*N24</f>
        <v>0.85020764300000007</v>
      </c>
      <c r="Q24" s="4">
        <f t="shared" si="2"/>
        <v>33.472741850393703</v>
      </c>
    </row>
    <row r="25" spans="1:17" x14ac:dyDescent="0.25">
      <c r="B25" t="s">
        <v>122</v>
      </c>
      <c r="C25" s="3">
        <v>0.976796</v>
      </c>
      <c r="D25" t="s">
        <v>129</v>
      </c>
      <c r="E25" s="3">
        <f>(E21-E18)/2*C25</f>
        <v>1.6938380120979999</v>
      </c>
      <c r="F25" s="4">
        <f t="shared" si="1"/>
        <v>66.686535909370065</v>
      </c>
      <c r="G25" s="4"/>
      <c r="I25" s="4"/>
      <c r="J25" s="7"/>
      <c r="M25" t="s">
        <v>122</v>
      </c>
      <c r="N25" s="3">
        <v>0.61731199999999997</v>
      </c>
      <c r="O25" t="s">
        <v>129</v>
      </c>
      <c r="P25" s="3">
        <f>(P21-P18)/2*N25</f>
        <v>0.97195650937600009</v>
      </c>
      <c r="Q25" s="4">
        <f t="shared" si="2"/>
        <v>38.266004306141731</v>
      </c>
    </row>
    <row r="26" spans="1:17" x14ac:dyDescent="0.25">
      <c r="D26" t="s">
        <v>130</v>
      </c>
      <c r="E26" s="3">
        <f>(E21-E18)/2*(1-C25)</f>
        <v>4.0237487902000005E-2</v>
      </c>
      <c r="F26" s="4">
        <f t="shared" si="1"/>
        <v>1.5841530670078741</v>
      </c>
      <c r="G26" s="4"/>
      <c r="I26" s="4"/>
      <c r="J26" s="7"/>
      <c r="O26" t="s">
        <v>130</v>
      </c>
      <c r="P26" s="3">
        <f>(P21-P18)/2*(1-N25)</f>
        <v>0.60254149062400009</v>
      </c>
      <c r="Q26" s="4">
        <f t="shared" si="2"/>
        <v>23.722105930078744</v>
      </c>
    </row>
    <row r="27" spans="1:17" x14ac:dyDescent="0.25">
      <c r="D27" t="s">
        <v>163</v>
      </c>
      <c r="E27" s="3">
        <f>(E18-E20+2*SQRT((E18*E18/16 +(0.433*E18 -E23)*(0.433*E18-E23))))/2 - E25</f>
        <v>0.57514526445340808</v>
      </c>
      <c r="F27" s="4">
        <f t="shared" si="1"/>
        <v>22.643514348559371</v>
      </c>
      <c r="G27" s="4"/>
      <c r="I27" s="4"/>
      <c r="J27" s="7"/>
      <c r="O27" t="s">
        <v>163</v>
      </c>
      <c r="P27" s="3">
        <f>(P18-P20+2*SQRT((P18*P18/16 +(0.433*P18 -P23)*(0.433*P18-P23))))/2 - P25</f>
        <v>0.80161107508492346</v>
      </c>
      <c r="Q27" s="4">
        <f t="shared" si="2"/>
        <v>31.559491145075725</v>
      </c>
    </row>
    <row r="28" spans="1:17" x14ac:dyDescent="0.25">
      <c r="D28" t="s">
        <v>164</v>
      </c>
      <c r="E28" s="3">
        <f>(E18-E22+2*SQRT((E18*E18/16 +(0.433*E18 -E24)*(0.433*E18-E24))))/2 - E26</f>
        <v>0.93342324906081497</v>
      </c>
      <c r="F28" s="4">
        <f t="shared" si="1"/>
        <v>36.748946813417909</v>
      </c>
      <c r="G28" s="4"/>
      <c r="I28" s="4"/>
      <c r="J28" s="7"/>
      <c r="O28" t="s">
        <v>164</v>
      </c>
      <c r="P28" s="3">
        <f>(P18-P22+2*SQRT((P18*P18/16 +(0.433*P18 -P24)*(0.433*P18-P24))))/2 - P26</f>
        <v>0.83942954186667418</v>
      </c>
      <c r="Q28" s="4">
        <f t="shared" si="2"/>
        <v>33.048407160105278</v>
      </c>
    </row>
    <row r="29" spans="1:17" x14ac:dyDescent="0.25">
      <c r="J29" s="7"/>
    </row>
    <row r="30" spans="1:17" x14ac:dyDescent="0.25">
      <c r="A30" t="s">
        <v>135</v>
      </c>
      <c r="B30" t="s">
        <v>136</v>
      </c>
      <c r="C30">
        <v>16.574999999999999</v>
      </c>
      <c r="J30" s="7"/>
      <c r="L30" t="s">
        <v>135</v>
      </c>
      <c r="M30" t="s">
        <v>136</v>
      </c>
      <c r="N30">
        <v>16.574999999999999</v>
      </c>
    </row>
    <row r="31" spans="1:17" x14ac:dyDescent="0.25">
      <c r="A31" s="5">
        <f>300/C30</f>
        <v>18.099547511312217</v>
      </c>
      <c r="B31" t="s">
        <v>137</v>
      </c>
      <c r="C31" s="3">
        <v>0.35699999999999998</v>
      </c>
      <c r="D31" t="s">
        <v>133</v>
      </c>
      <c r="E31" s="3">
        <f>C30*C31</f>
        <v>5.9172749999999992</v>
      </c>
      <c r="F31" s="4">
        <f>E31*12/0.3048</f>
        <v>232.96358267716531</v>
      </c>
      <c r="G31" s="4">
        <v>11</v>
      </c>
      <c r="H31" s="7">
        <v>11.1</v>
      </c>
      <c r="I31" s="4">
        <v>22</v>
      </c>
      <c r="J31" s="7">
        <v>10.23</v>
      </c>
      <c r="L31" s="5">
        <f>300/N30</f>
        <v>18.099547511312217</v>
      </c>
      <c r="M31" t="s">
        <v>137</v>
      </c>
      <c r="N31" s="3">
        <v>0.35699999999999998</v>
      </c>
      <c r="O31" t="s">
        <v>133</v>
      </c>
      <c r="P31" s="3">
        <f>N30*N31</f>
        <v>5.9172749999999992</v>
      </c>
      <c r="Q31" s="4">
        <f>P31*12/0.3048</f>
        <v>232.96358267716531</v>
      </c>
    </row>
    <row r="32" spans="1:17" x14ac:dyDescent="0.25">
      <c r="A32" t="s">
        <v>174</v>
      </c>
      <c r="C32" s="3"/>
      <c r="D32" t="s">
        <v>153</v>
      </c>
      <c r="E32" s="3">
        <f>E31/2</f>
        <v>2.9586374999999996</v>
      </c>
      <c r="F32" s="4">
        <f>F31/2</f>
        <v>116.48179133858265</v>
      </c>
      <c r="G32" s="4">
        <v>15</v>
      </c>
      <c r="H32" s="7">
        <v>11.23</v>
      </c>
      <c r="I32" s="4">
        <v>16</v>
      </c>
      <c r="J32" s="7">
        <v>11.21</v>
      </c>
      <c r="K32" s="4"/>
      <c r="L32" t="s">
        <v>174</v>
      </c>
      <c r="N32" s="3"/>
      <c r="O32" t="s">
        <v>153</v>
      </c>
      <c r="P32" s="3">
        <f>P31/2</f>
        <v>2.9586374999999996</v>
      </c>
      <c r="Q32" s="4">
        <f>Q31/2</f>
        <v>116.48179133858265</v>
      </c>
    </row>
    <row r="33" spans="1:17" x14ac:dyDescent="0.25">
      <c r="B33" t="s">
        <v>138</v>
      </c>
      <c r="C33" s="3">
        <v>0.499</v>
      </c>
      <c r="D33" t="s">
        <v>127</v>
      </c>
      <c r="E33" s="3">
        <f>C30*C33</f>
        <v>8.2709250000000001</v>
      </c>
      <c r="F33" s="4">
        <f>E33*12/0.3048</f>
        <v>325.62696850393701</v>
      </c>
      <c r="G33" s="4"/>
      <c r="I33" s="4"/>
      <c r="J33" s="7"/>
      <c r="M33" t="s">
        <v>138</v>
      </c>
      <c r="N33" s="3">
        <v>0.499</v>
      </c>
      <c r="O33" t="s">
        <v>127</v>
      </c>
      <c r="P33" s="3">
        <f>N30*N33</f>
        <v>8.2709250000000001</v>
      </c>
      <c r="Q33" s="4">
        <f>P33*12/0.3048</f>
        <v>325.62696850393701</v>
      </c>
    </row>
    <row r="34" spans="1:17" x14ac:dyDescent="0.25">
      <c r="B34" t="s">
        <v>139</v>
      </c>
      <c r="C34" s="3">
        <v>0.504</v>
      </c>
      <c r="D34" t="s">
        <v>134</v>
      </c>
      <c r="E34" s="3">
        <f>C30*C34</f>
        <v>8.3537999999999997</v>
      </c>
      <c r="F34" s="4">
        <f t="shared" ref="F34:F41" si="3">E34*12/0.3048</f>
        <v>328.88976377952753</v>
      </c>
      <c r="H34" s="4" t="s">
        <v>185</v>
      </c>
      <c r="I34" s="4"/>
      <c r="J34" s="7"/>
      <c r="M34" t="s">
        <v>139</v>
      </c>
      <c r="N34" s="3">
        <v>0.504</v>
      </c>
      <c r="O34" t="s">
        <v>134</v>
      </c>
      <c r="P34" s="3">
        <f>N30*N34</f>
        <v>8.3537999999999997</v>
      </c>
      <c r="Q34" s="4">
        <f t="shared" ref="Q34:Q41" si="4">P34*12/0.3048</f>
        <v>328.88976377952753</v>
      </c>
    </row>
    <row r="35" spans="1:17" x14ac:dyDescent="0.25">
      <c r="B35" t="s">
        <v>140</v>
      </c>
      <c r="C35" s="3">
        <v>0.50800000000000001</v>
      </c>
      <c r="D35" t="s">
        <v>128</v>
      </c>
      <c r="E35" s="3">
        <f>C30*C35</f>
        <v>8.4200999999999997</v>
      </c>
      <c r="F35" s="4">
        <f t="shared" si="3"/>
        <v>331.5</v>
      </c>
      <c r="G35" s="4">
        <v>11</v>
      </c>
      <c r="H35" s="7">
        <v>9.33</v>
      </c>
      <c r="I35" s="4">
        <v>22</v>
      </c>
      <c r="J35" s="7">
        <v>8.41</v>
      </c>
      <c r="M35" t="s">
        <v>140</v>
      </c>
      <c r="N35" s="3">
        <v>0.50800000000000001</v>
      </c>
      <c r="O35" t="s">
        <v>128</v>
      </c>
      <c r="P35" s="3">
        <f>N30*N35</f>
        <v>8.4200999999999997</v>
      </c>
      <c r="Q35" s="4">
        <f t="shared" si="4"/>
        <v>331.5</v>
      </c>
    </row>
    <row r="36" spans="1:17" x14ac:dyDescent="0.25">
      <c r="B36" t="s">
        <v>141</v>
      </c>
      <c r="C36" s="3">
        <v>1.5722E-2</v>
      </c>
      <c r="D36" t="s">
        <v>131</v>
      </c>
      <c r="E36" s="3">
        <f>C30*C36</f>
        <v>0.26059214999999997</v>
      </c>
      <c r="F36" s="4">
        <f t="shared" si="3"/>
        <v>10.259533464566928</v>
      </c>
      <c r="G36" s="4"/>
      <c r="I36" s="4"/>
      <c r="J36" s="7"/>
      <c r="M36" t="s">
        <v>141</v>
      </c>
      <c r="N36" s="3">
        <v>1.5722E-2</v>
      </c>
      <c r="O36" t="s">
        <v>131</v>
      </c>
      <c r="P36" s="3">
        <f>N30*N36</f>
        <v>0.26059214999999997</v>
      </c>
      <c r="Q36" s="4">
        <f t="shared" si="4"/>
        <v>10.259533464566928</v>
      </c>
    </row>
    <row r="37" spans="1:17" x14ac:dyDescent="0.25">
      <c r="B37" t="s">
        <v>142</v>
      </c>
      <c r="C37" s="3">
        <v>5.2769000000000003E-2</v>
      </c>
      <c r="D37" t="s">
        <v>132</v>
      </c>
      <c r="E37" s="3">
        <f>C30*C37</f>
        <v>0.87464617499999997</v>
      </c>
      <c r="F37" s="4">
        <f t="shared" si="3"/>
        <v>34.434888779527554</v>
      </c>
      <c r="G37" s="4"/>
      <c r="H37" s="7" t="s">
        <v>186</v>
      </c>
      <c r="I37" s="4"/>
      <c r="J37" s="7"/>
      <c r="M37" t="s">
        <v>142</v>
      </c>
      <c r="N37" s="3">
        <v>5.2769000000000003E-2</v>
      </c>
      <c r="O37" t="s">
        <v>132</v>
      </c>
      <c r="P37" s="3">
        <f>N30*N37</f>
        <v>0.87464617499999997</v>
      </c>
      <c r="Q37" s="4">
        <f t="shared" si="4"/>
        <v>34.434888779527554</v>
      </c>
    </row>
    <row r="38" spans="1:17" x14ac:dyDescent="0.25">
      <c r="B38" t="s">
        <v>143</v>
      </c>
      <c r="C38" s="3">
        <v>0.95391400000000004</v>
      </c>
      <c r="D38" t="s">
        <v>129</v>
      </c>
      <c r="E38" s="3">
        <f>(E34-E31)/2*C38</f>
        <v>1.1621176544250003</v>
      </c>
      <c r="F38" s="4">
        <f t="shared" si="3"/>
        <v>45.75266356003938</v>
      </c>
      <c r="G38" s="4">
        <v>11</v>
      </c>
      <c r="H38" s="7">
        <v>11.23</v>
      </c>
      <c r="I38" s="4">
        <v>22</v>
      </c>
      <c r="J38" s="7">
        <v>10.3</v>
      </c>
      <c r="M38" t="s">
        <v>143</v>
      </c>
      <c r="N38" s="3">
        <v>0.95391400000000004</v>
      </c>
      <c r="O38" t="s">
        <v>129</v>
      </c>
      <c r="P38" s="3">
        <f>(P34-P31)/2*N38</f>
        <v>1.1621176544250003</v>
      </c>
      <c r="Q38" s="4">
        <f t="shared" si="4"/>
        <v>45.75266356003938</v>
      </c>
    </row>
    <row r="39" spans="1:17" x14ac:dyDescent="0.25">
      <c r="D39" t="s">
        <v>130</v>
      </c>
      <c r="E39" s="3">
        <f>(E34-E31)/2*(1-C38)</f>
        <v>5.6144845574999963E-2</v>
      </c>
      <c r="F39" s="4">
        <f t="shared" si="3"/>
        <v>2.2104269911417309</v>
      </c>
      <c r="G39" s="4"/>
      <c r="I39" s="4"/>
      <c r="J39" s="7"/>
      <c r="O39" t="s">
        <v>130</v>
      </c>
      <c r="P39" s="3">
        <f>(P34-P31)/2*(1-N38)</f>
        <v>5.6144845574999963E-2</v>
      </c>
      <c r="Q39" s="4">
        <f t="shared" si="4"/>
        <v>2.2104269911417309</v>
      </c>
    </row>
    <row r="40" spans="1:17" x14ac:dyDescent="0.25">
      <c r="D40" t="s">
        <v>163</v>
      </c>
      <c r="E40" s="3">
        <f>(E31-E33+2*SQRT((E31*E31/16 +(0.433*E31 -E36)*(0.433*E31-E36))))/2 - E38</f>
        <v>0.3970564209782359</v>
      </c>
      <c r="F40" s="4">
        <f t="shared" si="3"/>
        <v>15.632142558198263</v>
      </c>
      <c r="G40" s="4"/>
      <c r="I40" s="4"/>
      <c r="J40" s="7"/>
      <c r="O40" t="s">
        <v>163</v>
      </c>
      <c r="P40" s="3">
        <f>(P31-P33+2*SQRT((P31*P31/16 +(0.433*P31 -P36)*(0.433*P31-P36))))/2 - P38</f>
        <v>0.3970564209782359</v>
      </c>
      <c r="Q40" s="4">
        <f t="shared" si="4"/>
        <v>15.632142558198263</v>
      </c>
    </row>
    <row r="41" spans="1:17" x14ac:dyDescent="0.25">
      <c r="D41" t="s">
        <v>164</v>
      </c>
      <c r="E41" s="3">
        <f>(E31-E35+2*SQRT((E31*E31/16 +(0.433*E31 -E37)*(0.433*E31-E37))))/2 - E39</f>
        <v>0.93658049059967885</v>
      </c>
      <c r="F41" s="4">
        <f t="shared" si="3"/>
        <v>36.873247661404676</v>
      </c>
      <c r="G41" s="4"/>
      <c r="I41" s="4"/>
      <c r="J41" s="7"/>
      <c r="O41" t="s">
        <v>164</v>
      </c>
      <c r="P41" s="3">
        <f>(P31-P35+2*SQRT((P31*P31/16 +(0.433*P31 -P37)*(0.433*P31-P37))))/2 - P39</f>
        <v>0.93658049059967885</v>
      </c>
      <c r="Q41" s="4">
        <f t="shared" si="4"/>
        <v>36.873247661404676</v>
      </c>
    </row>
    <row r="42" spans="1:17" x14ac:dyDescent="0.25">
      <c r="J42" s="7"/>
    </row>
    <row r="43" spans="1:17" x14ac:dyDescent="0.25">
      <c r="A43" t="s">
        <v>144</v>
      </c>
      <c r="B43" t="s">
        <v>145</v>
      </c>
      <c r="C43">
        <v>14.183999999999999</v>
      </c>
      <c r="J43" s="7"/>
      <c r="L43" t="s">
        <v>144</v>
      </c>
      <c r="M43" t="s">
        <v>145</v>
      </c>
      <c r="N43">
        <v>14.183999999999999</v>
      </c>
    </row>
    <row r="44" spans="1:17" x14ac:dyDescent="0.25">
      <c r="A44" s="5">
        <f>300/C43</f>
        <v>21.150592216582066</v>
      </c>
      <c r="B44" t="s">
        <v>146</v>
      </c>
      <c r="C44" s="3">
        <v>0.35699999999999998</v>
      </c>
      <c r="D44" t="s">
        <v>133</v>
      </c>
      <c r="E44" s="3">
        <f>C43*C44</f>
        <v>5.0636879999999991</v>
      </c>
      <c r="F44" s="4">
        <f>E44*12/0.3048</f>
        <v>199.35779527559052</v>
      </c>
      <c r="G44" s="4">
        <v>11</v>
      </c>
      <c r="H44" s="7">
        <v>10.96</v>
      </c>
      <c r="I44" s="4">
        <v>19</v>
      </c>
      <c r="J44" s="7">
        <v>10.46</v>
      </c>
      <c r="L44" s="5">
        <f>300/N43</f>
        <v>21.150592216582066</v>
      </c>
      <c r="M44" t="s">
        <v>146</v>
      </c>
      <c r="N44" s="3">
        <v>0.35699999999999998</v>
      </c>
      <c r="O44" t="s">
        <v>133</v>
      </c>
      <c r="P44" s="3">
        <f>N43*N44</f>
        <v>5.0636879999999991</v>
      </c>
      <c r="Q44" s="4">
        <f>P44*12/0.3048</f>
        <v>199.35779527559052</v>
      </c>
    </row>
    <row r="45" spans="1:17" x14ac:dyDescent="0.25">
      <c r="A45" t="s">
        <v>174</v>
      </c>
      <c r="C45" s="3"/>
      <c r="D45" t="s">
        <v>153</v>
      </c>
      <c r="E45" s="3">
        <f>E44/2</f>
        <v>2.5318439999999995</v>
      </c>
      <c r="F45" s="4">
        <f>F44/2</f>
        <v>99.678897637795259</v>
      </c>
      <c r="G45" s="4">
        <v>15</v>
      </c>
      <c r="H45" s="7">
        <v>11.22</v>
      </c>
      <c r="I45" s="4">
        <v>14</v>
      </c>
      <c r="J45" s="7">
        <v>11.17</v>
      </c>
      <c r="L45" t="s">
        <v>174</v>
      </c>
      <c r="N45" s="3"/>
      <c r="O45" t="s">
        <v>153</v>
      </c>
      <c r="P45" s="3">
        <f>P44/2</f>
        <v>2.5318439999999995</v>
      </c>
      <c r="Q45" s="4">
        <f>Q44/2</f>
        <v>99.678897637795259</v>
      </c>
    </row>
    <row r="46" spans="1:17" x14ac:dyDescent="0.25">
      <c r="B46" t="s">
        <v>147</v>
      </c>
      <c r="C46" s="3">
        <v>0.48799999999999999</v>
      </c>
      <c r="D46" t="s">
        <v>127</v>
      </c>
      <c r="E46" s="3">
        <f>C43*C46</f>
        <v>6.9217919999999991</v>
      </c>
      <c r="F46" s="4">
        <f>E46*12/0.3048</f>
        <v>272.51149606299208</v>
      </c>
      <c r="G46" s="4"/>
      <c r="I46" s="4"/>
      <c r="J46" s="7"/>
      <c r="M46" t="s">
        <v>147</v>
      </c>
      <c r="N46" s="3">
        <v>0.48799999999999999</v>
      </c>
      <c r="O46" t="s">
        <v>127</v>
      </c>
      <c r="P46" s="3">
        <f>N43*N46</f>
        <v>6.9217919999999991</v>
      </c>
      <c r="Q46" s="4">
        <f>P46*12/0.3048</f>
        <v>272.51149606299208</v>
      </c>
    </row>
    <row r="47" spans="1:17" x14ac:dyDescent="0.25">
      <c r="B47" t="s">
        <v>148</v>
      </c>
      <c r="C47" s="3">
        <v>0.497</v>
      </c>
      <c r="D47" t="s">
        <v>134</v>
      </c>
      <c r="E47" s="3">
        <f>C43*C47</f>
        <v>7.0494479999999999</v>
      </c>
      <c r="F47" s="4">
        <f t="shared" ref="F47:F54" si="5">E47*12/0.3048</f>
        <v>277.53732283464569</v>
      </c>
      <c r="H47" s="4" t="s">
        <v>185</v>
      </c>
      <c r="I47" s="4"/>
      <c r="J47" s="7"/>
      <c r="M47" t="s">
        <v>148</v>
      </c>
      <c r="N47" s="3">
        <v>0.497</v>
      </c>
      <c r="O47" t="s">
        <v>134</v>
      </c>
      <c r="P47" s="3">
        <f>N43*N47</f>
        <v>7.0494479999999999</v>
      </c>
      <c r="Q47" s="4">
        <f t="shared" ref="Q47:Q54" si="6">P47*12/0.3048</f>
        <v>277.53732283464569</v>
      </c>
    </row>
    <row r="48" spans="1:17" x14ac:dyDescent="0.25">
      <c r="B48" t="s">
        <v>149</v>
      </c>
      <c r="C48" s="3">
        <v>0.505</v>
      </c>
      <c r="D48" t="s">
        <v>128</v>
      </c>
      <c r="E48" s="3">
        <f>C43*C48</f>
        <v>7.1629199999999997</v>
      </c>
      <c r="F48" s="4">
        <f t="shared" si="5"/>
        <v>282.00472440944878</v>
      </c>
      <c r="G48" s="4">
        <v>11</v>
      </c>
      <c r="H48" s="7">
        <v>9.0500000000000007</v>
      </c>
      <c r="I48" s="4">
        <v>19</v>
      </c>
      <c r="J48" s="7">
        <v>8.6300000000000008</v>
      </c>
      <c r="M48" t="s">
        <v>149</v>
      </c>
      <c r="N48" s="3">
        <v>0.505</v>
      </c>
      <c r="O48" t="s">
        <v>128</v>
      </c>
      <c r="P48" s="3">
        <f>N43*N48</f>
        <v>7.1629199999999997</v>
      </c>
      <c r="Q48" s="4">
        <f t="shared" si="6"/>
        <v>282.00472440944878</v>
      </c>
    </row>
    <row r="49" spans="1:17" x14ac:dyDescent="0.25">
      <c r="B49" t="s">
        <v>150</v>
      </c>
      <c r="C49" s="3">
        <v>3.1775999999999999E-2</v>
      </c>
      <c r="D49" t="s">
        <v>131</v>
      </c>
      <c r="E49" s="3">
        <f>C43*C49</f>
        <v>0.45071078399999998</v>
      </c>
      <c r="F49" s="4">
        <f t="shared" si="5"/>
        <v>17.744519055118108</v>
      </c>
      <c r="G49" s="4"/>
      <c r="I49" s="4"/>
      <c r="J49" s="7"/>
      <c r="M49" t="s">
        <v>150</v>
      </c>
      <c r="N49" s="3">
        <v>3.1775999999999999E-2</v>
      </c>
      <c r="O49" t="s">
        <v>131</v>
      </c>
      <c r="P49" s="3">
        <f>N43*N49</f>
        <v>0.45071078399999998</v>
      </c>
      <c r="Q49" s="4">
        <f t="shared" si="6"/>
        <v>17.744519055118108</v>
      </c>
    </row>
    <row r="50" spans="1:17" x14ac:dyDescent="0.25">
      <c r="B50" t="s">
        <v>151</v>
      </c>
      <c r="C50" s="3">
        <v>6.4813999999999997E-2</v>
      </c>
      <c r="D50" t="s">
        <v>132</v>
      </c>
      <c r="E50" s="3">
        <f>C43*C50</f>
        <v>0.91932177599999987</v>
      </c>
      <c r="F50" s="4">
        <f t="shared" si="5"/>
        <v>36.193770708661411</v>
      </c>
      <c r="G50" s="4"/>
      <c r="H50" s="7" t="s">
        <v>186</v>
      </c>
      <c r="I50" s="4"/>
      <c r="J50" s="7"/>
      <c r="M50" t="s">
        <v>151</v>
      </c>
      <c r="N50" s="3">
        <v>6.4813999999999997E-2</v>
      </c>
      <c r="O50" t="s">
        <v>132</v>
      </c>
      <c r="P50" s="3">
        <f>N43*N50</f>
        <v>0.91932177599999987</v>
      </c>
      <c r="Q50" s="4">
        <f t="shared" si="6"/>
        <v>36.193770708661411</v>
      </c>
    </row>
    <row r="51" spans="1:17" x14ac:dyDescent="0.25">
      <c r="B51" t="s">
        <v>152</v>
      </c>
      <c r="C51" s="3">
        <v>0.97341200000000005</v>
      </c>
      <c r="D51" t="s">
        <v>129</v>
      </c>
      <c r="E51" s="3">
        <f>(E47-E44)/2*C51</f>
        <v>0.96648130656000042</v>
      </c>
      <c r="F51" s="4">
        <f t="shared" si="5"/>
        <v>38.050445140157493</v>
      </c>
      <c r="G51" s="4">
        <v>11</v>
      </c>
      <c r="H51" s="7">
        <v>10.96</v>
      </c>
      <c r="I51" s="4">
        <v>20</v>
      </c>
      <c r="J51" s="7">
        <v>10.42</v>
      </c>
      <c r="M51" t="s">
        <v>152</v>
      </c>
      <c r="N51" s="3">
        <v>0.97341200000000005</v>
      </c>
      <c r="O51" t="s">
        <v>129</v>
      </c>
      <c r="P51" s="3">
        <f>(P47-P44)/2*N51</f>
        <v>0.96648130656000042</v>
      </c>
      <c r="Q51" s="4">
        <f t="shared" si="6"/>
        <v>38.050445140157493</v>
      </c>
    </row>
    <row r="52" spans="1:17" x14ac:dyDescent="0.25">
      <c r="D52" t="s">
        <v>130</v>
      </c>
      <c r="E52" s="3">
        <f>(E47-E44)/2*(1-C51)</f>
        <v>2.6398693439999957E-2</v>
      </c>
      <c r="F52" s="4">
        <f t="shared" si="5"/>
        <v>1.0393186393700771</v>
      </c>
      <c r="G52" s="4"/>
      <c r="I52" s="4"/>
      <c r="J52" s="7"/>
      <c r="O52" t="s">
        <v>130</v>
      </c>
      <c r="P52" s="3">
        <f>(P47-P44)/2*(1-N51)</f>
        <v>2.6398693439999957E-2</v>
      </c>
      <c r="Q52" s="4">
        <f t="shared" si="6"/>
        <v>1.0393186393700771</v>
      </c>
    </row>
    <row r="53" spans="1:17" x14ac:dyDescent="0.25">
      <c r="D53" t="s">
        <v>163</v>
      </c>
      <c r="E53" s="3">
        <f>(E44-E46+2*SQRT((E44*E44/16 +(0.433*E44 -E49)*(0.433*E44-E49))))/2 - E51</f>
        <v>0.25775629079745954</v>
      </c>
      <c r="F53" s="4">
        <f t="shared" si="5"/>
        <v>10.14788546446691</v>
      </c>
      <c r="G53" s="4"/>
      <c r="I53" s="4"/>
      <c r="J53" s="7"/>
      <c r="O53" t="s">
        <v>163</v>
      </c>
      <c r="P53" s="3">
        <f>(P44-P46+2*SQRT((P44*P44/16 +(0.433*P44 -P49)*(0.433*P44-P49))))/2 - P51</f>
        <v>0.25775629079745954</v>
      </c>
      <c r="Q53" s="4">
        <f t="shared" si="6"/>
        <v>10.14788546446691</v>
      </c>
    </row>
    <row r="54" spans="1:17" x14ac:dyDescent="0.25">
      <c r="D54" t="s">
        <v>164</v>
      </c>
      <c r="E54" s="3">
        <f>(E44-E48+2*SQRT((E44*E44/16 +(0.433*E44 -E50)*(0.433*E44-E50))))/2 - E52</f>
        <v>0.71946215995084617</v>
      </c>
      <c r="F54" s="4">
        <f t="shared" si="5"/>
        <v>28.325281887828584</v>
      </c>
      <c r="G54" s="4"/>
      <c r="I54" s="4"/>
      <c r="J54" s="7"/>
      <c r="O54" t="s">
        <v>164</v>
      </c>
      <c r="P54" s="3">
        <f>(P44-P48+2*SQRT((P44*P44/16 +(0.433*P44 -P50)*(0.433*P44-P50))))/2 - P52</f>
        <v>0.71946215995084617</v>
      </c>
      <c r="Q54" s="4">
        <f t="shared" si="6"/>
        <v>28.325281887828584</v>
      </c>
    </row>
    <row r="55" spans="1:17" x14ac:dyDescent="0.25">
      <c r="J55" s="7"/>
    </row>
    <row r="56" spans="1:17" x14ac:dyDescent="0.25">
      <c r="A56" t="s">
        <v>154</v>
      </c>
      <c r="B56" t="s">
        <v>155</v>
      </c>
      <c r="C56">
        <v>12.036</v>
      </c>
      <c r="J56" s="7"/>
      <c r="L56" t="s">
        <v>154</v>
      </c>
      <c r="M56" t="s">
        <v>155</v>
      </c>
      <c r="N56">
        <v>12.036</v>
      </c>
    </row>
    <row r="57" spans="1:17" x14ac:dyDescent="0.25">
      <c r="A57" s="6">
        <f>300/C56</f>
        <v>24.925224327018945</v>
      </c>
      <c r="B57" t="s">
        <v>156</v>
      </c>
      <c r="C57" s="3">
        <v>0.35699999999999998</v>
      </c>
      <c r="D57" t="s">
        <v>133</v>
      </c>
      <c r="E57" s="3">
        <f>C56*C57</f>
        <v>4.2968519999999994</v>
      </c>
      <c r="F57" s="4">
        <f>E57*12/0.3048</f>
        <v>169.16740157480311</v>
      </c>
      <c r="G57" s="4">
        <v>11</v>
      </c>
      <c r="H57" s="7">
        <v>11.78</v>
      </c>
      <c r="I57" s="4">
        <v>17</v>
      </c>
      <c r="J57" s="7">
        <v>11.66</v>
      </c>
      <c r="L57" s="6">
        <f>300/N56</f>
        <v>24.925224327018945</v>
      </c>
      <c r="M57" t="s">
        <v>156</v>
      </c>
      <c r="N57" s="3">
        <v>0.35699999999999998</v>
      </c>
      <c r="O57" t="s">
        <v>133</v>
      </c>
      <c r="P57" s="3">
        <f>N56*N57</f>
        <v>4.2968519999999994</v>
      </c>
      <c r="Q57" s="4">
        <f>P57*12/0.3048</f>
        <v>169.16740157480311</v>
      </c>
    </row>
    <row r="58" spans="1:17" x14ac:dyDescent="0.25">
      <c r="A58" t="s">
        <v>174</v>
      </c>
      <c r="C58" s="3"/>
      <c r="D58" t="s">
        <v>153</v>
      </c>
      <c r="E58" s="3">
        <f>E57/2</f>
        <v>2.1484259999999997</v>
      </c>
      <c r="F58" s="4">
        <f>F57/2</f>
        <v>84.583700787401554</v>
      </c>
      <c r="G58" s="4">
        <v>15</v>
      </c>
      <c r="H58" s="7">
        <v>12.21</v>
      </c>
      <c r="I58" s="4">
        <v>12</v>
      </c>
      <c r="J58" s="7">
        <v>11.68</v>
      </c>
      <c r="L58" t="s">
        <v>174</v>
      </c>
      <c r="N58" s="3"/>
      <c r="O58" t="s">
        <v>153</v>
      </c>
      <c r="P58" s="3">
        <f>P57/2</f>
        <v>2.1484259999999997</v>
      </c>
      <c r="Q58" s="4">
        <f>Q57/2</f>
        <v>84.583700787401554</v>
      </c>
    </row>
    <row r="59" spans="1:17" x14ac:dyDescent="0.25">
      <c r="B59" t="s">
        <v>157</v>
      </c>
      <c r="C59" s="3">
        <v>0.498</v>
      </c>
      <c r="D59" t="s">
        <v>127</v>
      </c>
      <c r="E59" s="3">
        <f>C56*C59</f>
        <v>5.9939279999999995</v>
      </c>
      <c r="F59" s="4">
        <f>E59*12/0.3048</f>
        <v>235.9814173228346</v>
      </c>
      <c r="G59" s="4"/>
      <c r="I59" s="4"/>
      <c r="J59" s="7"/>
      <c r="M59" t="s">
        <v>157</v>
      </c>
      <c r="N59" s="3">
        <v>0.497</v>
      </c>
      <c r="O59" t="s">
        <v>127</v>
      </c>
      <c r="P59" s="3">
        <f>N56*N59</f>
        <v>5.9818919999999993</v>
      </c>
      <c r="Q59" s="4">
        <f>P59*12/0.3048</f>
        <v>235.50755905511809</v>
      </c>
    </row>
    <row r="60" spans="1:17" x14ac:dyDescent="0.25">
      <c r="B60" t="s">
        <v>158</v>
      </c>
      <c r="C60" s="3">
        <v>0.501</v>
      </c>
      <c r="D60" t="s">
        <v>134</v>
      </c>
      <c r="E60" s="3">
        <f>C56*C60</f>
        <v>6.030036</v>
      </c>
      <c r="F60" s="4">
        <f t="shared" ref="F60:F67" si="7">E60*12/0.3048</f>
        <v>237.40299212598424</v>
      </c>
      <c r="H60" s="4" t="s">
        <v>185</v>
      </c>
      <c r="I60" s="4"/>
      <c r="J60" s="7"/>
      <c r="M60" t="s">
        <v>158</v>
      </c>
      <c r="N60" s="3">
        <v>0.5</v>
      </c>
      <c r="O60" t="s">
        <v>134</v>
      </c>
      <c r="P60" s="3">
        <f>N56*N60</f>
        <v>6.0179999999999998</v>
      </c>
      <c r="Q60" s="4">
        <f t="shared" ref="Q60:Q67" si="8">P60*12/0.3048</f>
        <v>236.92913385826768</v>
      </c>
    </row>
    <row r="61" spans="1:17" x14ac:dyDescent="0.25">
      <c r="B61" t="s">
        <v>159</v>
      </c>
      <c r="C61" s="3">
        <v>0.504</v>
      </c>
      <c r="D61" t="s">
        <v>128</v>
      </c>
      <c r="E61" s="3">
        <f>C56*C61</f>
        <v>6.0661439999999995</v>
      </c>
      <c r="F61" s="4">
        <f t="shared" si="7"/>
        <v>238.82456692913379</v>
      </c>
      <c r="G61" s="4">
        <v>11</v>
      </c>
      <c r="H61" s="7">
        <v>9.9499999999999993</v>
      </c>
      <c r="I61" s="4">
        <v>16</v>
      </c>
      <c r="J61" s="7">
        <v>9.8800000000000008</v>
      </c>
      <c r="M61" t="s">
        <v>159</v>
      </c>
      <c r="N61" s="3">
        <v>0.503</v>
      </c>
      <c r="O61" t="s">
        <v>128</v>
      </c>
      <c r="P61" s="3">
        <f>N56*N61</f>
        <v>6.0541080000000003</v>
      </c>
      <c r="Q61" s="4">
        <f t="shared" si="8"/>
        <v>238.35070866141734</v>
      </c>
    </row>
    <row r="62" spans="1:17" x14ac:dyDescent="0.25">
      <c r="B62" t="s">
        <v>160</v>
      </c>
      <c r="C62" s="3">
        <v>1.8282E-2</v>
      </c>
      <c r="D62" t="s">
        <v>131</v>
      </c>
      <c r="E62" s="3">
        <f>C56*C62</f>
        <v>0.22004215199999999</v>
      </c>
      <c r="F62" s="4">
        <f t="shared" si="7"/>
        <v>8.6630768503937006</v>
      </c>
      <c r="G62" s="4"/>
      <c r="I62" s="4"/>
      <c r="J62" s="7"/>
      <c r="M62" t="s">
        <v>160</v>
      </c>
      <c r="N62" s="3">
        <v>1.9653E-2</v>
      </c>
      <c r="O62" t="s">
        <v>131</v>
      </c>
      <c r="P62" s="3">
        <f>N56*N62</f>
        <v>0.23654350799999999</v>
      </c>
      <c r="Q62" s="4">
        <f t="shared" si="8"/>
        <v>9.3127365354330696</v>
      </c>
    </row>
    <row r="63" spans="1:17" x14ac:dyDescent="0.25">
      <c r="B63" t="s">
        <v>161</v>
      </c>
      <c r="C63" s="3">
        <v>5.6281999999999999E-2</v>
      </c>
      <c r="D63" t="s">
        <v>132</v>
      </c>
      <c r="E63" s="3">
        <f>C56*C63</f>
        <v>0.67741015199999999</v>
      </c>
      <c r="F63" s="4">
        <f t="shared" si="7"/>
        <v>26.669691023622043</v>
      </c>
      <c r="G63" s="4"/>
      <c r="H63" s="7" t="s">
        <v>186</v>
      </c>
      <c r="I63" s="4"/>
      <c r="J63" s="7"/>
      <c r="M63" t="s">
        <v>161</v>
      </c>
      <c r="N63" s="3">
        <v>5.0506000000000002E-2</v>
      </c>
      <c r="O63" t="s">
        <v>132</v>
      </c>
      <c r="P63" s="3">
        <f>N56*N63</f>
        <v>0.60789021600000004</v>
      </c>
      <c r="Q63" s="4">
        <f t="shared" si="8"/>
        <v>23.932685669291342</v>
      </c>
    </row>
    <row r="64" spans="1:17" x14ac:dyDescent="0.25">
      <c r="B64" t="s">
        <v>162</v>
      </c>
      <c r="C64" s="3">
        <v>0.93787900000000002</v>
      </c>
      <c r="D64" t="s">
        <v>129</v>
      </c>
      <c r="E64" s="3">
        <f>(E60-E57)/2*C64</f>
        <v>0.81275843836800021</v>
      </c>
      <c r="F64" s="4">
        <f t="shared" si="7"/>
        <v>31.998363715275598</v>
      </c>
      <c r="G64" s="4">
        <v>11</v>
      </c>
      <c r="H64" s="7">
        <v>11.66</v>
      </c>
      <c r="I64" s="4">
        <v>17</v>
      </c>
      <c r="J64" s="7">
        <v>11.52</v>
      </c>
      <c r="M64" t="s">
        <v>162</v>
      </c>
      <c r="N64" s="3">
        <v>0.93426299999999995</v>
      </c>
      <c r="O64" t="s">
        <v>129</v>
      </c>
      <c r="P64" s="3">
        <f>(P60-P57)/2*N64</f>
        <v>0.80400244696200007</v>
      </c>
      <c r="Q64" s="4">
        <f t="shared" si="8"/>
        <v>31.653639644173232</v>
      </c>
    </row>
    <row r="65" spans="1:17" x14ac:dyDescent="0.25">
      <c r="D65" t="s">
        <v>130</v>
      </c>
      <c r="E65" s="3">
        <f>(E60-E57)/2*(1-C64)</f>
        <v>5.3833561632000003E-2</v>
      </c>
      <c r="F65" s="4">
        <f t="shared" si="7"/>
        <v>2.1194315603149607</v>
      </c>
      <c r="G65" s="4"/>
      <c r="I65" s="4"/>
      <c r="J65" s="7"/>
      <c r="O65" t="s">
        <v>130</v>
      </c>
      <c r="P65" s="3">
        <f>(P60-P57)/2*(1-N64)</f>
        <v>5.6571553038000051E-2</v>
      </c>
      <c r="Q65" s="4">
        <f t="shared" si="8"/>
        <v>2.227226497559057</v>
      </c>
    </row>
    <row r="66" spans="1:17" x14ac:dyDescent="0.25">
      <c r="D66" t="s">
        <v>163</v>
      </c>
      <c r="E66" s="3">
        <f>(E57-E59+2*SQRT((E57*E57/16 +(0.433*E57 -E62)*(0.433*E57-E62))))/2 - E64</f>
        <v>0.29961065787098651</v>
      </c>
      <c r="F66" s="4">
        <f t="shared" si="7"/>
        <v>11.795695191771122</v>
      </c>
      <c r="G66" s="4"/>
      <c r="I66" s="4"/>
      <c r="J66" s="7"/>
      <c r="O66" t="s">
        <v>163</v>
      </c>
      <c r="P66" s="3">
        <f>(P57-P59+2*SQRT((P57*P57/16 +(0.433*P57 -P62)*(0.433*P57-P62))))/2 - P64</f>
        <v>0.30060059963686692</v>
      </c>
      <c r="Q66" s="4">
        <f t="shared" si="8"/>
        <v>11.834669277042003</v>
      </c>
    </row>
    <row r="67" spans="1:17" x14ac:dyDescent="0.25">
      <c r="D67" t="s">
        <v>164</v>
      </c>
      <c r="E67" s="3">
        <f>(E57-E61+2*SQRT((E57*E57/16 +(0.433*E57 -E63)*(0.433*E57-E63))))/2 - E65</f>
        <v>0.65955751837024801</v>
      </c>
      <c r="F67" s="4">
        <f t="shared" si="7"/>
        <v>25.966831431899525</v>
      </c>
      <c r="G67" s="4"/>
      <c r="I67" s="4"/>
      <c r="J67" s="7"/>
      <c r="O67" t="s">
        <v>164</v>
      </c>
      <c r="P67" s="3">
        <f>(P57-P61+2*SQRT((P57*P57/16 +(0.433*P57 -P63)*(0.433*P57-P63))))/2 - P65</f>
        <v>0.71496932449844397</v>
      </c>
      <c r="Q67" s="4">
        <f t="shared" si="8"/>
        <v>28.14839860230094</v>
      </c>
    </row>
    <row r="68" spans="1:17" x14ac:dyDescent="0.25">
      <c r="J68" s="7"/>
    </row>
    <row r="69" spans="1:17" x14ac:dyDescent="0.25">
      <c r="A69" t="s">
        <v>165</v>
      </c>
      <c r="B69" t="s">
        <v>166</v>
      </c>
      <c r="C69">
        <v>10.638</v>
      </c>
      <c r="J69" s="7"/>
      <c r="L69" t="s">
        <v>165</v>
      </c>
      <c r="M69" t="s">
        <v>166</v>
      </c>
      <c r="N69">
        <v>10.638</v>
      </c>
    </row>
    <row r="70" spans="1:17" x14ac:dyDescent="0.25">
      <c r="A70" s="5">
        <f>300/C69</f>
        <v>28.200789622109419</v>
      </c>
      <c r="B70" t="s">
        <v>167</v>
      </c>
      <c r="C70" s="3">
        <v>0.35699999999999998</v>
      </c>
      <c r="D70" t="s">
        <v>133</v>
      </c>
      <c r="E70" s="3">
        <f>C69*C70</f>
        <v>3.7977659999999998</v>
      </c>
      <c r="F70" s="4">
        <f>E70*12/0.3048</f>
        <v>149.51834645669291</v>
      </c>
      <c r="G70" s="4">
        <v>11</v>
      </c>
      <c r="H70" s="7">
        <v>10.74</v>
      </c>
      <c r="I70" s="4">
        <v>16</v>
      </c>
      <c r="J70" s="7">
        <v>10.73</v>
      </c>
      <c r="L70" s="5">
        <f>300/N69</f>
        <v>28.200789622109419</v>
      </c>
      <c r="M70" t="s">
        <v>167</v>
      </c>
      <c r="N70" s="3">
        <v>0.35699999999999998</v>
      </c>
      <c r="O70" t="s">
        <v>133</v>
      </c>
      <c r="P70" s="3">
        <f>N69*N70</f>
        <v>3.7977659999999998</v>
      </c>
      <c r="Q70" s="4">
        <f>P70*12/0.3048</f>
        <v>149.51834645669291</v>
      </c>
    </row>
    <row r="71" spans="1:17" x14ac:dyDescent="0.25">
      <c r="A71" t="s">
        <v>174</v>
      </c>
      <c r="C71" s="3"/>
      <c r="D71" t="s">
        <v>153</v>
      </c>
      <c r="E71" s="3">
        <f>E70/2</f>
        <v>1.8988829999999999</v>
      </c>
      <c r="F71" s="4">
        <f>F70/2</f>
        <v>74.759173228346455</v>
      </c>
      <c r="G71" s="4">
        <v>15</v>
      </c>
      <c r="H71" s="7">
        <v>11.04</v>
      </c>
      <c r="I71" s="4">
        <v>11</v>
      </c>
      <c r="J71" s="7">
        <v>9.75</v>
      </c>
      <c r="L71" t="s">
        <v>174</v>
      </c>
      <c r="N71" s="3"/>
      <c r="O71" t="s">
        <v>153</v>
      </c>
      <c r="P71" s="3">
        <f>P70/2</f>
        <v>1.8988829999999999</v>
      </c>
      <c r="Q71" s="4">
        <f>Q70/2</f>
        <v>74.759173228346455</v>
      </c>
    </row>
    <row r="72" spans="1:17" x14ac:dyDescent="0.25">
      <c r="B72" t="s">
        <v>168</v>
      </c>
      <c r="C72" s="3">
        <v>0.49</v>
      </c>
      <c r="D72" t="s">
        <v>127</v>
      </c>
      <c r="E72" s="3">
        <f>C69*C72</f>
        <v>5.2126200000000003</v>
      </c>
      <c r="F72" s="4">
        <f>E72*12/0.3048</f>
        <v>205.22125984251969</v>
      </c>
      <c r="G72" s="4"/>
      <c r="I72" s="4"/>
      <c r="J72" s="7"/>
      <c r="M72" t="s">
        <v>168</v>
      </c>
      <c r="N72" s="3">
        <v>0.49</v>
      </c>
      <c r="O72" t="s">
        <v>127</v>
      </c>
      <c r="P72" s="3">
        <f>N69*N72</f>
        <v>5.2126200000000003</v>
      </c>
      <c r="Q72" s="4">
        <f>P72*12/0.3048</f>
        <v>205.22125984251969</v>
      </c>
    </row>
    <row r="73" spans="1:17" x14ac:dyDescent="0.25">
      <c r="B73" t="s">
        <v>169</v>
      </c>
      <c r="C73" s="3">
        <v>0.499</v>
      </c>
      <c r="D73" t="s">
        <v>134</v>
      </c>
      <c r="E73" s="3">
        <f>C69*C73</f>
        <v>5.3083619999999998</v>
      </c>
      <c r="F73" s="4">
        <f t="shared" ref="F73:F80" si="9">E73*12/0.3048</f>
        <v>208.99062992125982</v>
      </c>
      <c r="H73" s="4" t="s">
        <v>185</v>
      </c>
      <c r="I73" s="4"/>
      <c r="J73" s="7"/>
      <c r="M73" t="s">
        <v>169</v>
      </c>
      <c r="N73" s="3">
        <v>0.5</v>
      </c>
      <c r="O73" t="s">
        <v>134</v>
      </c>
      <c r="P73" s="3">
        <f>N69*N73</f>
        <v>5.319</v>
      </c>
      <c r="Q73" s="4">
        <f t="shared" ref="Q73:Q80" si="10">P73*12/0.3048</f>
        <v>209.40944881889763</v>
      </c>
    </row>
    <row r="74" spans="1:17" x14ac:dyDescent="0.25">
      <c r="B74" t="s">
        <v>170</v>
      </c>
      <c r="C74" s="3">
        <v>0.50800000000000001</v>
      </c>
      <c r="D74" t="s">
        <v>128</v>
      </c>
      <c r="E74" s="3">
        <f>C69*C74</f>
        <v>5.4041040000000002</v>
      </c>
      <c r="F74" s="4">
        <f t="shared" si="9"/>
        <v>212.76</v>
      </c>
      <c r="G74" s="4">
        <v>11</v>
      </c>
      <c r="H74" s="7">
        <v>8.1999999999999993</v>
      </c>
      <c r="I74" s="4">
        <v>14</v>
      </c>
      <c r="J74" s="7">
        <v>8.24</v>
      </c>
      <c r="M74" t="s">
        <v>170</v>
      </c>
      <c r="N74" s="3">
        <v>0.51</v>
      </c>
      <c r="O74" t="s">
        <v>128</v>
      </c>
      <c r="P74" s="3">
        <f>N69*N74</f>
        <v>5.4253799999999996</v>
      </c>
      <c r="Q74" s="4">
        <f t="shared" si="10"/>
        <v>213.59763779527555</v>
      </c>
    </row>
    <row r="75" spans="1:17" x14ac:dyDescent="0.25">
      <c r="B75" t="s">
        <v>171</v>
      </c>
      <c r="C75" s="3">
        <v>2.6071E-2</v>
      </c>
      <c r="D75" t="s">
        <v>131</v>
      </c>
      <c r="E75" s="3">
        <f>C69*C75</f>
        <v>0.27734329800000002</v>
      </c>
      <c r="F75" s="4">
        <f t="shared" si="9"/>
        <v>10.919027480314961</v>
      </c>
      <c r="G75" s="4"/>
      <c r="I75" s="4"/>
      <c r="J75" s="7"/>
      <c r="M75" t="s">
        <v>171</v>
      </c>
      <c r="N75" s="3">
        <v>4.3653999999999998E-2</v>
      </c>
      <c r="O75" t="s">
        <v>131</v>
      </c>
      <c r="P75" s="3">
        <f>N69*N75</f>
        <v>0.46439125199999998</v>
      </c>
      <c r="Q75" s="4">
        <f t="shared" si="10"/>
        <v>18.283120157480312</v>
      </c>
    </row>
    <row r="76" spans="1:17" x14ac:dyDescent="0.25">
      <c r="B76" t="s">
        <v>172</v>
      </c>
      <c r="C76" s="3">
        <v>6.1122999999999997E-2</v>
      </c>
      <c r="D76" t="s">
        <v>132</v>
      </c>
      <c r="E76" s="3">
        <f>C69*C76</f>
        <v>0.650226474</v>
      </c>
      <c r="F76" s="4">
        <f t="shared" si="9"/>
        <v>25.599467480314956</v>
      </c>
      <c r="G76" s="4"/>
      <c r="H76" s="7" t="s">
        <v>186</v>
      </c>
      <c r="I76" s="4"/>
      <c r="M76" t="s">
        <v>172</v>
      </c>
      <c r="N76" s="3">
        <v>5.0382999999999997E-2</v>
      </c>
      <c r="O76" t="s">
        <v>132</v>
      </c>
      <c r="P76" s="3">
        <f>N69*N76</f>
        <v>0.53597435399999993</v>
      </c>
      <c r="Q76" s="4">
        <f t="shared" si="10"/>
        <v>21.101352519685037</v>
      </c>
    </row>
    <row r="77" spans="1:17" x14ac:dyDescent="0.25">
      <c r="B77" t="s">
        <v>173</v>
      </c>
      <c r="C77" s="3">
        <v>0.84336</v>
      </c>
      <c r="D77" t="s">
        <v>129</v>
      </c>
      <c r="E77" s="3">
        <f>(E73-E70)/2*C77</f>
        <v>0.63698812128000004</v>
      </c>
      <c r="F77" s="4">
        <f t="shared" si="9"/>
        <v>25.078272491338584</v>
      </c>
      <c r="G77" s="4">
        <v>11</v>
      </c>
      <c r="H77" s="7">
        <v>11.8</v>
      </c>
      <c r="I77" s="4">
        <v>15</v>
      </c>
      <c r="J77" s="4">
        <v>11.8</v>
      </c>
      <c r="M77" t="s">
        <v>173</v>
      </c>
      <c r="N77" s="3">
        <v>0.69329099999999999</v>
      </c>
      <c r="O77" t="s">
        <v>129</v>
      </c>
      <c r="P77" s="3">
        <f>(P73-P70)/2*N77</f>
        <v>0.52732892054700009</v>
      </c>
      <c r="Q77" s="4">
        <f t="shared" si="10"/>
        <v>20.76098112389764</v>
      </c>
    </row>
    <row r="78" spans="1:17" x14ac:dyDescent="0.25">
      <c r="D78" t="s">
        <v>130</v>
      </c>
      <c r="E78" s="3">
        <f>(E73-E70)/2*(1-C77)</f>
        <v>0.11830987872000001</v>
      </c>
      <c r="F78" s="4">
        <f t="shared" si="9"/>
        <v>4.6578692409448825</v>
      </c>
      <c r="G78" s="4"/>
      <c r="I78" s="4"/>
      <c r="O78" t="s">
        <v>130</v>
      </c>
      <c r="P78" s="3">
        <f>(P73-P70)/2*(1-N77)</f>
        <v>0.23328807945300004</v>
      </c>
      <c r="Q78" s="4">
        <f t="shared" si="10"/>
        <v>9.1845700572047253</v>
      </c>
    </row>
    <row r="79" spans="1:17" x14ac:dyDescent="0.25">
      <c r="D79" t="s">
        <v>163</v>
      </c>
      <c r="E79" s="3">
        <f>(E70-E72+2*SQRT((E70*E70/16 +(0.433*E70 -E75)*(0.433*E70-E75))))/2 - E77</f>
        <v>0.32002848990994759</v>
      </c>
      <c r="F79" s="4">
        <f t="shared" si="9"/>
        <v>12.59954684684833</v>
      </c>
      <c r="G79" s="4"/>
      <c r="I79" s="4"/>
      <c r="O79" t="s">
        <v>163</v>
      </c>
      <c r="P79" s="3">
        <f>(P70-P72+2*SQRT((P70*P70/16 +(0.433*P70 -P75)*(0.433*P70-P75))))/2 - P77</f>
        <v>0.2798189138531898</v>
      </c>
      <c r="Q79" s="4">
        <f t="shared" si="10"/>
        <v>11.016492671385425</v>
      </c>
    </row>
    <row r="80" spans="1:17" x14ac:dyDescent="0.25">
      <c r="D80" t="s">
        <v>164</v>
      </c>
      <c r="E80" s="3">
        <f>(E70-E74+2*SQRT((E70*E70/16 +(0.433*E70 -E76)*(0.433*E70-E76))))/2 - E78</f>
        <v>0.45325205422445747</v>
      </c>
      <c r="F80" s="4">
        <f t="shared" si="9"/>
        <v>17.844569063955021</v>
      </c>
      <c r="G80" s="4"/>
      <c r="I80" s="4"/>
      <c r="O80" t="s">
        <v>164</v>
      </c>
      <c r="P80" s="3">
        <f>(P70-P74+2*SQRT((P70*P70/16 +(0.433*P70 -P76)*(0.433*P70-P76))))/2 - P78</f>
        <v>0.41239764679373903</v>
      </c>
      <c r="Q80" s="4">
        <f t="shared" si="10"/>
        <v>16.236127826525159</v>
      </c>
    </row>
  </sheetData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</dc:creator>
  <cp:lastModifiedBy>Gary Rondeau</cp:lastModifiedBy>
  <dcterms:created xsi:type="dcterms:W3CDTF">2022-11-15T00:53:04Z</dcterms:created>
  <dcterms:modified xsi:type="dcterms:W3CDTF">2022-12-09T21:58:37Z</dcterms:modified>
</cp:coreProperties>
</file>